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655" windowHeight="9555" tabRatio="816" activeTab="1"/>
  </bookViews>
  <sheets>
    <sheet name="TC" sheetId="2" r:id="rId1"/>
    <sheet name="Décembre" sheetId="7" r:id="rId2"/>
  </sheets>
  <externalReferences>
    <externalReference r:id="rId3"/>
  </externalReferences>
  <definedNames>
    <definedName name="_xlnm._FilterDatabase" localSheetId="1" hidden="1">Décembre!#REF!</definedName>
  </definedNames>
  <calcPr calcId="124519"/>
</workbook>
</file>

<file path=xl/calcChain.xml><?xml version="1.0" encoding="utf-8"?>
<calcChain xmlns="http://schemas.openxmlformats.org/spreadsheetml/2006/main">
  <c r="G58" i="7"/>
  <c r="G55"/>
  <c r="G52"/>
  <c r="G44"/>
  <c r="G43"/>
  <c r="G40"/>
  <c r="G38"/>
  <c r="G37"/>
  <c r="G31"/>
  <c r="G28"/>
  <c r="G25"/>
  <c r="G19"/>
  <c r="G13"/>
  <c r="F13"/>
  <c r="Q7"/>
  <c r="G7"/>
  <c r="AL154"/>
  <c r="AK154"/>
  <c r="AJ154"/>
  <c r="AI154"/>
  <c r="AH154"/>
  <c r="AG154"/>
  <c r="AF154"/>
  <c r="AE154"/>
  <c r="AD154"/>
  <c r="AC154"/>
  <c r="AB154"/>
  <c r="AA154"/>
  <c r="AL151"/>
  <c r="AK151"/>
  <c r="AJ151"/>
  <c r="AI151"/>
  <c r="AH151"/>
  <c r="AG151"/>
  <c r="AF151"/>
  <c r="AE151"/>
  <c r="AD151"/>
  <c r="AC151"/>
  <c r="AB151"/>
  <c r="AA151"/>
  <c r="AL148"/>
  <c r="AK148"/>
  <c r="AJ148"/>
  <c r="AI148"/>
  <c r="AH148"/>
  <c r="AG148"/>
  <c r="AF148"/>
  <c r="AE148"/>
  <c r="AD148"/>
  <c r="AC148"/>
  <c r="AB148"/>
  <c r="AA148"/>
  <c r="AL145"/>
  <c r="AK145"/>
  <c r="AJ145"/>
  <c r="AI145"/>
  <c r="AH145"/>
  <c r="AG145"/>
  <c r="AF145"/>
  <c r="AE145"/>
  <c r="AD145"/>
  <c r="AC145"/>
  <c r="AB145"/>
  <c r="AA145"/>
  <c r="AL142"/>
  <c r="AK142"/>
  <c r="AJ142"/>
  <c r="AI142"/>
  <c r="AH142"/>
  <c r="AG142"/>
  <c r="AF142"/>
  <c r="AE142"/>
  <c r="AD142"/>
  <c r="AC142"/>
  <c r="AB142"/>
  <c r="AA142"/>
  <c r="AL139"/>
  <c r="AK139"/>
  <c r="AJ139"/>
  <c r="AI139"/>
  <c r="AH139"/>
  <c r="AG139"/>
  <c r="AF139"/>
  <c r="AE139"/>
  <c r="AD139"/>
  <c r="AC139"/>
  <c r="AB139"/>
  <c r="AA139"/>
  <c r="AL136"/>
  <c r="AK136"/>
  <c r="AJ136"/>
  <c r="AI136"/>
  <c r="AH136"/>
  <c r="AG136"/>
  <c r="AF136"/>
  <c r="AE136"/>
  <c r="AD136"/>
  <c r="AC136"/>
  <c r="AB136"/>
  <c r="AA136"/>
  <c r="AL133"/>
  <c r="AK133"/>
  <c r="AJ133"/>
  <c r="AI133"/>
  <c r="AH133"/>
  <c r="AG133"/>
  <c r="AF133"/>
  <c r="AE133"/>
  <c r="AD133"/>
  <c r="AC133"/>
  <c r="AB133"/>
  <c r="AA133"/>
  <c r="AL130"/>
  <c r="AK130"/>
  <c r="AJ130"/>
  <c r="AI130"/>
  <c r="AH130"/>
  <c r="AG130"/>
  <c r="AF130"/>
  <c r="AE130"/>
  <c r="AD130"/>
  <c r="AC130"/>
  <c r="AB130"/>
  <c r="AA130"/>
  <c r="AL127"/>
  <c r="AK127"/>
  <c r="AJ127"/>
  <c r="AI127"/>
  <c r="AH127"/>
  <c r="AG127"/>
  <c r="AF127"/>
  <c r="AE127"/>
  <c r="AD127"/>
  <c r="AC127"/>
  <c r="AB127"/>
  <c r="AA127"/>
  <c r="AL124"/>
  <c r="AK124"/>
  <c r="AJ124"/>
  <c r="AI124"/>
  <c r="AH124"/>
  <c r="AG124"/>
  <c r="AF124"/>
  <c r="AE124"/>
  <c r="AD124"/>
  <c r="AC124"/>
  <c r="AB124"/>
  <c r="AA124"/>
  <c r="AL121"/>
  <c r="AK121"/>
  <c r="AJ121"/>
  <c r="AI121"/>
  <c r="AH121"/>
  <c r="AG121"/>
  <c r="AF121"/>
  <c r="AE121"/>
  <c r="AD121"/>
  <c r="AC121"/>
  <c r="AB121"/>
  <c r="AA121"/>
  <c r="AL118"/>
  <c r="AK118"/>
  <c r="AJ118"/>
  <c r="AI118"/>
  <c r="AH118"/>
  <c r="AG118"/>
  <c r="AF118"/>
  <c r="AE118"/>
  <c r="AD118"/>
  <c r="AC118"/>
  <c r="AB118"/>
  <c r="AA118"/>
  <c r="AL115"/>
  <c r="AK115"/>
  <c r="AJ115"/>
  <c r="AI115"/>
  <c r="AH115"/>
  <c r="AG115"/>
  <c r="AF115"/>
  <c r="AE115"/>
  <c r="AD115"/>
  <c r="AC115"/>
  <c r="AB115"/>
  <c r="AA115"/>
  <c r="Y142"/>
  <c r="Z160"/>
  <c r="Y160"/>
  <c r="Z157"/>
  <c r="Y157"/>
  <c r="Z154"/>
  <c r="Y154"/>
  <c r="Z151"/>
  <c r="Y151"/>
  <c r="Z148"/>
  <c r="Y148"/>
  <c r="Z145"/>
  <c r="Y145"/>
  <c r="Z142"/>
  <c r="Z139"/>
  <c r="Y139"/>
  <c r="Z136"/>
  <c r="Y136"/>
  <c r="Z133"/>
  <c r="Y133"/>
  <c r="Z130"/>
  <c r="Y130"/>
  <c r="Z127"/>
  <c r="Y127"/>
  <c r="Z124"/>
  <c r="Y124"/>
  <c r="Z121"/>
  <c r="Y121"/>
  <c r="Z118"/>
  <c r="Y118"/>
  <c r="Z115"/>
  <c r="Y115"/>
  <c r="Z112"/>
  <c r="Y112"/>
  <c r="Z109"/>
  <c r="Y109"/>
  <c r="Z106"/>
  <c r="Y106"/>
  <c r="Z103"/>
  <c r="Y103"/>
  <c r="Z100"/>
  <c r="Y100"/>
  <c r="Z97"/>
  <c r="Y97"/>
  <c r="Z94"/>
  <c r="Y94"/>
  <c r="Z91"/>
  <c r="Y91"/>
  <c r="Z88"/>
  <c r="Y88"/>
  <c r="Z85"/>
  <c r="Y85"/>
  <c r="Z82"/>
  <c r="Y82"/>
  <c r="Z79"/>
  <c r="Y79"/>
  <c r="Z76"/>
  <c r="Y76"/>
  <c r="Z73"/>
  <c r="Y73"/>
  <c r="Z70"/>
  <c r="Y70"/>
  <c r="Z67"/>
  <c r="Y67"/>
  <c r="Z64"/>
  <c r="Y64"/>
  <c r="Z49"/>
  <c r="Z46"/>
  <c r="Z34"/>
  <c r="Z16"/>
  <c r="Z10"/>
  <c r="B31" l="1"/>
  <c r="F7"/>
  <c r="H7"/>
  <c r="I7" s="1"/>
  <c r="AA7"/>
  <c r="AB7"/>
  <c r="AC7"/>
  <c r="AD7"/>
  <c r="AE7"/>
  <c r="AF7"/>
  <c r="AG7"/>
  <c r="AH7"/>
  <c r="AI7"/>
  <c r="AJ7"/>
  <c r="AK7"/>
  <c r="AL7"/>
  <c r="F8"/>
  <c r="H8"/>
  <c r="I8" s="1"/>
  <c r="F9"/>
  <c r="H9"/>
  <c r="I9" s="1"/>
  <c r="F10"/>
  <c r="H10"/>
  <c r="I10" s="1"/>
  <c r="AA10"/>
  <c r="AB10"/>
  <c r="AC10"/>
  <c r="AD10"/>
  <c r="AE10"/>
  <c r="AF10"/>
  <c r="AG10"/>
  <c r="AH10"/>
  <c r="AI10"/>
  <c r="AJ10"/>
  <c r="AK10"/>
  <c r="AL10"/>
  <c r="F11"/>
  <c r="H11"/>
  <c r="I11" s="1"/>
  <c r="F12"/>
  <c r="H12"/>
  <c r="I12" s="1"/>
  <c r="B13"/>
  <c r="H162"/>
  <c r="I162" s="1"/>
  <c r="F162"/>
  <c r="H161"/>
  <c r="I161" s="1"/>
  <c r="F161"/>
  <c r="H160"/>
  <c r="I160" s="1"/>
  <c r="F160"/>
  <c r="H159"/>
  <c r="I159" s="1"/>
  <c r="F159"/>
  <c r="H158"/>
  <c r="I158" s="1"/>
  <c r="F158"/>
  <c r="H157"/>
  <c r="I157" s="1"/>
  <c r="F157"/>
  <c r="H156"/>
  <c r="I156" s="1"/>
  <c r="F156"/>
  <c r="H155"/>
  <c r="I155" s="1"/>
  <c r="F155"/>
  <c r="H154"/>
  <c r="I154" s="1"/>
  <c r="F154"/>
  <c r="H153"/>
  <c r="I153" s="1"/>
  <c r="F153"/>
  <c r="H152"/>
  <c r="I152" s="1"/>
  <c r="F152"/>
  <c r="H151"/>
  <c r="I151" s="1"/>
  <c r="F151"/>
  <c r="H150"/>
  <c r="I150" s="1"/>
  <c r="F150"/>
  <c r="H149"/>
  <c r="I149" s="1"/>
  <c r="F149"/>
  <c r="H148"/>
  <c r="I148" s="1"/>
  <c r="F148"/>
  <c r="H147"/>
  <c r="I147" s="1"/>
  <c r="F147"/>
  <c r="H146"/>
  <c r="I146" s="1"/>
  <c r="F146"/>
  <c r="H145"/>
  <c r="I145" s="1"/>
  <c r="F145"/>
  <c r="H144"/>
  <c r="I144" s="1"/>
  <c r="F144"/>
  <c r="H143"/>
  <c r="I143" s="1"/>
  <c r="F143"/>
  <c r="H142"/>
  <c r="I142" s="1"/>
  <c r="F142"/>
  <c r="H141"/>
  <c r="I141" s="1"/>
  <c r="F141"/>
  <c r="H140"/>
  <c r="I140" s="1"/>
  <c r="F140"/>
  <c r="H139"/>
  <c r="I139" s="1"/>
  <c r="F139"/>
  <c r="H138"/>
  <c r="I138" s="1"/>
  <c r="F138"/>
  <c r="H137"/>
  <c r="I137" s="1"/>
  <c r="F137"/>
  <c r="H136"/>
  <c r="I136" s="1"/>
  <c r="F136"/>
  <c r="H135"/>
  <c r="I135" s="1"/>
  <c r="F135"/>
  <c r="H134"/>
  <c r="I134" s="1"/>
  <c r="F134"/>
  <c r="H133"/>
  <c r="I133" s="1"/>
  <c r="F133"/>
  <c r="H132"/>
  <c r="I132" s="1"/>
  <c r="F132"/>
  <c r="H131"/>
  <c r="I131" s="1"/>
  <c r="F131"/>
  <c r="H130"/>
  <c r="I130" s="1"/>
  <c r="F130"/>
  <c r="H129"/>
  <c r="I129" s="1"/>
  <c r="F129"/>
  <c r="H128"/>
  <c r="I128" s="1"/>
  <c r="F128"/>
  <c r="H127"/>
  <c r="I127" s="1"/>
  <c r="F127"/>
  <c r="H126"/>
  <c r="I126" s="1"/>
  <c r="F126"/>
  <c r="H125"/>
  <c r="I125" s="1"/>
  <c r="F125"/>
  <c r="H124"/>
  <c r="I124" s="1"/>
  <c r="F124"/>
  <c r="H123"/>
  <c r="I123" s="1"/>
  <c r="F123"/>
  <c r="H122"/>
  <c r="I122" s="1"/>
  <c r="F122"/>
  <c r="H121"/>
  <c r="I121" s="1"/>
  <c r="F121"/>
  <c r="H120"/>
  <c r="I120" s="1"/>
  <c r="F120"/>
  <c r="H119"/>
  <c r="I119" s="1"/>
  <c r="F119"/>
  <c r="H118"/>
  <c r="I118" s="1"/>
  <c r="F118"/>
  <c r="H117"/>
  <c r="I117" s="1"/>
  <c r="F117"/>
  <c r="H116"/>
  <c r="I116" s="1"/>
  <c r="F116"/>
  <c r="H115"/>
  <c r="I115" s="1"/>
  <c r="F115"/>
  <c r="H114"/>
  <c r="I114" s="1"/>
  <c r="F114"/>
  <c r="H113"/>
  <c r="I113" s="1"/>
  <c r="F113"/>
  <c r="H112"/>
  <c r="I112" s="1"/>
  <c r="F112"/>
  <c r="I111"/>
  <c r="H111"/>
  <c r="F111"/>
  <c r="H110"/>
  <c r="I110" s="1"/>
  <c r="F110"/>
  <c r="H109"/>
  <c r="I109" s="1"/>
  <c r="F109"/>
  <c r="H108"/>
  <c r="I108" s="1"/>
  <c r="F108"/>
  <c r="H107"/>
  <c r="I107" s="1"/>
  <c r="F107"/>
  <c r="H106"/>
  <c r="I106" s="1"/>
  <c r="F106"/>
  <c r="H105"/>
  <c r="I105" s="1"/>
  <c r="F105"/>
  <c r="H104"/>
  <c r="I104" s="1"/>
  <c r="F104"/>
  <c r="H103"/>
  <c r="I103" s="1"/>
  <c r="F103"/>
  <c r="H102"/>
  <c r="I102" s="1"/>
  <c r="F102"/>
  <c r="H101"/>
  <c r="I101" s="1"/>
  <c r="F101"/>
  <c r="H100"/>
  <c r="I100" s="1"/>
  <c r="F100"/>
  <c r="H99"/>
  <c r="I99" s="1"/>
  <c r="F99"/>
  <c r="H98"/>
  <c r="I98" s="1"/>
  <c r="F98"/>
  <c r="H97"/>
  <c r="I97" s="1"/>
  <c r="F97"/>
  <c r="H96"/>
  <c r="I96" s="1"/>
  <c r="F96"/>
  <c r="H95"/>
  <c r="I95" s="1"/>
  <c r="F95"/>
  <c r="H94"/>
  <c r="I94" s="1"/>
  <c r="F94"/>
  <c r="H93"/>
  <c r="I93" s="1"/>
  <c r="F93"/>
  <c r="H92"/>
  <c r="I92" s="1"/>
  <c r="F92"/>
  <c r="H91"/>
  <c r="I91" s="1"/>
  <c r="F91"/>
  <c r="H90"/>
  <c r="I90" s="1"/>
  <c r="F90"/>
  <c r="H89"/>
  <c r="I89" s="1"/>
  <c r="F89"/>
  <c r="H88"/>
  <c r="I88" s="1"/>
  <c r="F88"/>
  <c r="H87"/>
  <c r="I87" s="1"/>
  <c r="F87"/>
  <c r="H86"/>
  <c r="I86" s="1"/>
  <c r="F86"/>
  <c r="H85"/>
  <c r="I85" s="1"/>
  <c r="F85"/>
  <c r="H84"/>
  <c r="I84" s="1"/>
  <c r="F84"/>
  <c r="H83"/>
  <c r="I83" s="1"/>
  <c r="F83"/>
  <c r="H82"/>
  <c r="I82" s="1"/>
  <c r="F82"/>
  <c r="H81"/>
  <c r="I81" s="1"/>
  <c r="F81"/>
  <c r="H80"/>
  <c r="I80" s="1"/>
  <c r="F80"/>
  <c r="H79"/>
  <c r="I79" s="1"/>
  <c r="F79"/>
  <c r="H78"/>
  <c r="I78" s="1"/>
  <c r="F78"/>
  <c r="H77"/>
  <c r="I77" s="1"/>
  <c r="F77"/>
  <c r="H76"/>
  <c r="I76" s="1"/>
  <c r="F76"/>
  <c r="H75"/>
  <c r="I75" s="1"/>
  <c r="F75"/>
  <c r="H74"/>
  <c r="I74" s="1"/>
  <c r="F74"/>
  <c r="H73"/>
  <c r="I73" s="1"/>
  <c r="F73"/>
  <c r="H72"/>
  <c r="I72" s="1"/>
  <c r="F72"/>
  <c r="H71"/>
  <c r="I71" s="1"/>
  <c r="F71"/>
  <c r="H70"/>
  <c r="I70" s="1"/>
  <c r="F70"/>
  <c r="H69"/>
  <c r="I69" s="1"/>
  <c r="F69"/>
  <c r="H68"/>
  <c r="I68" s="1"/>
  <c r="F68"/>
  <c r="H67"/>
  <c r="I67" s="1"/>
  <c r="F67"/>
  <c r="H66"/>
  <c r="I66" s="1"/>
  <c r="F66"/>
  <c r="H65"/>
  <c r="I65" s="1"/>
  <c r="F65"/>
  <c r="H64"/>
  <c r="I64" s="1"/>
  <c r="F64"/>
  <c r="H63"/>
  <c r="I63" s="1"/>
  <c r="F63"/>
  <c r="H62"/>
  <c r="I62" s="1"/>
  <c r="F62"/>
  <c r="H61"/>
  <c r="I61" s="1"/>
  <c r="F61"/>
  <c r="H60"/>
  <c r="I60" s="1"/>
  <c r="F60"/>
  <c r="H59"/>
  <c r="I59" s="1"/>
  <c r="F59"/>
  <c r="H58"/>
  <c r="I58" s="1"/>
  <c r="F58"/>
  <c r="H57"/>
  <c r="I57" s="1"/>
  <c r="F57"/>
  <c r="H56"/>
  <c r="I56" s="1"/>
  <c r="F56"/>
  <c r="H55"/>
  <c r="I55" s="1"/>
  <c r="F55"/>
  <c r="H54"/>
  <c r="I54" s="1"/>
  <c r="F54"/>
  <c r="H53"/>
  <c r="I53" s="1"/>
  <c r="F53"/>
  <c r="H52"/>
  <c r="I52" s="1"/>
  <c r="F52"/>
  <c r="H51"/>
  <c r="I51" s="1"/>
  <c r="F51"/>
  <c r="H50"/>
  <c r="I50" s="1"/>
  <c r="F50"/>
  <c r="H49"/>
  <c r="I49" s="1"/>
  <c r="F49"/>
  <c r="H48"/>
  <c r="I48" s="1"/>
  <c r="F48"/>
  <c r="H47"/>
  <c r="I47" s="1"/>
  <c r="F47"/>
  <c r="H46"/>
  <c r="I46" s="1"/>
  <c r="F46"/>
  <c r="H45"/>
  <c r="I45" s="1"/>
  <c r="F45"/>
  <c r="H44"/>
  <c r="I44" s="1"/>
  <c r="F44"/>
  <c r="H43"/>
  <c r="I43" s="1"/>
  <c r="F43"/>
  <c r="H42"/>
  <c r="I42" s="1"/>
  <c r="F42"/>
  <c r="H41"/>
  <c r="I41" s="1"/>
  <c r="F41"/>
  <c r="H40"/>
  <c r="I40" s="1"/>
  <c r="F40"/>
  <c r="H39"/>
  <c r="I39" s="1"/>
  <c r="F39"/>
  <c r="H38"/>
  <c r="I38" s="1"/>
  <c r="F38"/>
  <c r="H37"/>
  <c r="I37" s="1"/>
  <c r="F37"/>
  <c r="H36"/>
  <c r="I36" s="1"/>
  <c r="F36"/>
  <c r="H35"/>
  <c r="I35" s="1"/>
  <c r="F35"/>
  <c r="H34"/>
  <c r="I34" s="1"/>
  <c r="F34"/>
  <c r="H33"/>
  <c r="I33" s="1"/>
  <c r="F33"/>
  <c r="H32"/>
  <c r="I32" s="1"/>
  <c r="F32"/>
  <c r="H31"/>
  <c r="I31" s="1"/>
  <c r="F31"/>
  <c r="H30"/>
  <c r="I30" s="1"/>
  <c r="F30"/>
  <c r="H29"/>
  <c r="I29" s="1"/>
  <c r="F29"/>
  <c r="H28"/>
  <c r="I28" s="1"/>
  <c r="F28"/>
  <c r="H27"/>
  <c r="I27" s="1"/>
  <c r="F27"/>
  <c r="H26"/>
  <c r="I26" s="1"/>
  <c r="F26"/>
  <c r="H25"/>
  <c r="I25" s="1"/>
  <c r="F25"/>
  <c r="H24"/>
  <c r="I24" s="1"/>
  <c r="F24"/>
  <c r="H23"/>
  <c r="I23" s="1"/>
  <c r="F23"/>
  <c r="H22"/>
  <c r="I22" s="1"/>
  <c r="F22"/>
  <c r="H21"/>
  <c r="I21" s="1"/>
  <c r="F21"/>
  <c r="H20"/>
  <c r="I20" s="1"/>
  <c r="F20"/>
  <c r="H19"/>
  <c r="I19" s="1"/>
  <c r="F19"/>
  <c r="H18"/>
  <c r="I18" s="1"/>
  <c r="F18"/>
  <c r="H17"/>
  <c r="I17" s="1"/>
  <c r="F17"/>
  <c r="H16"/>
  <c r="I16" s="1"/>
  <c r="F16"/>
  <c r="H15"/>
  <c r="I15" s="1"/>
  <c r="F15"/>
  <c r="H14"/>
  <c r="I14" s="1"/>
  <c r="F14"/>
  <c r="H13"/>
  <c r="I13" s="1"/>
  <c r="K10" l="1"/>
  <c r="H164"/>
  <c r="K7"/>
  <c r="Z7" s="1"/>
  <c r="X10"/>
  <c r="Y10" s="1"/>
  <c r="X7" l="1"/>
  <c r="Y7" s="1"/>
  <c r="C6" i="2"/>
  <c r="B19" i="7" l="1"/>
  <c r="B25" s="1"/>
  <c r="B37" s="1"/>
  <c r="B43" s="1"/>
  <c r="B49" s="1"/>
  <c r="B55" s="1"/>
  <c r="B61" s="1"/>
  <c r="B67" s="1"/>
  <c r="B73" s="1"/>
  <c r="B79" s="1"/>
  <c r="B85" s="1"/>
  <c r="B91" s="1"/>
  <c r="B97" s="1"/>
  <c r="B103" s="1"/>
  <c r="B109" s="1"/>
  <c r="B115" s="1"/>
  <c r="B121" s="1"/>
  <c r="B127" s="1"/>
  <c r="B133" s="1"/>
  <c r="B139" s="1"/>
  <c r="B145" s="1"/>
  <c r="B151" s="1"/>
  <c r="B157" s="1"/>
  <c r="K112" l="1"/>
  <c r="K109"/>
  <c r="AK160" l="1"/>
  <c r="AK157"/>
  <c r="AK112"/>
  <c r="AK109"/>
  <c r="AK106"/>
  <c r="AK103"/>
  <c r="AK100"/>
  <c r="AK97"/>
  <c r="AK94"/>
  <c r="AK91"/>
  <c r="AK88"/>
  <c r="AK85"/>
  <c r="AK82"/>
  <c r="AK79"/>
  <c r="AK76"/>
  <c r="AK73"/>
  <c r="AK70"/>
  <c r="AK67"/>
  <c r="AK64"/>
  <c r="AK61"/>
  <c r="AK58"/>
  <c r="AK55"/>
  <c r="AK52"/>
  <c r="AK49"/>
  <c r="AK46"/>
  <c r="AK43"/>
  <c r="AK40"/>
  <c r="AK37"/>
  <c r="AK34"/>
  <c r="AK31"/>
  <c r="AK28"/>
  <c r="AK25"/>
  <c r="AK22"/>
  <c r="AK19"/>
  <c r="AK16"/>
  <c r="AK13"/>
  <c r="AL160"/>
  <c r="AI160"/>
  <c r="AJ160"/>
  <c r="AH160"/>
  <c r="AG160"/>
  <c r="AF160"/>
  <c r="AE160"/>
  <c r="AD160"/>
  <c r="AC160"/>
  <c r="AB160"/>
  <c r="AA160"/>
  <c r="AL157"/>
  <c r="AI157"/>
  <c r="AJ157"/>
  <c r="AH157"/>
  <c r="AG157"/>
  <c r="AF157"/>
  <c r="AE157"/>
  <c r="AD157"/>
  <c r="AC157"/>
  <c r="AB157"/>
  <c r="AA157"/>
  <c r="AK164" l="1"/>
  <c r="K157"/>
  <c r="K160"/>
  <c r="X157"/>
  <c r="X160" l="1"/>
  <c r="K139" l="1"/>
  <c r="K142"/>
  <c r="AE64" l="1"/>
  <c r="AE61"/>
  <c r="AE58"/>
  <c r="AE55"/>
  <c r="AE52"/>
  <c r="AE49"/>
  <c r="AE46"/>
  <c r="AE43"/>
  <c r="AE40"/>
  <c r="AE37"/>
  <c r="AE34"/>
  <c r="AE31"/>
  <c r="AE28"/>
  <c r="AE25"/>
  <c r="AE22"/>
  <c r="AE19"/>
  <c r="AE16"/>
  <c r="AE13"/>
  <c r="AE70" l="1"/>
  <c r="AE73"/>
  <c r="AE76"/>
  <c r="AE79"/>
  <c r="AE82"/>
  <c r="AE85"/>
  <c r="AE88"/>
  <c r="AE91"/>
  <c r="AE94"/>
  <c r="AE97"/>
  <c r="AE100"/>
  <c r="AE103"/>
  <c r="AE106"/>
  <c r="AE109"/>
  <c r="AE112"/>
  <c r="AE67"/>
  <c r="AF67"/>
  <c r="AE164" l="1"/>
  <c r="K127"/>
  <c r="K124"/>
  <c r="AL112"/>
  <c r="AJ112"/>
  <c r="AH112"/>
  <c r="AG112"/>
  <c r="AI112"/>
  <c r="AF112"/>
  <c r="AD112"/>
  <c r="AC112"/>
  <c r="AB112"/>
  <c r="AA112"/>
  <c r="AL109"/>
  <c r="AJ109"/>
  <c r="AH109"/>
  <c r="AG109"/>
  <c r="AI109"/>
  <c r="AF109"/>
  <c r="AD109"/>
  <c r="AC109"/>
  <c r="AB109"/>
  <c r="AA109"/>
  <c r="AL106"/>
  <c r="AJ106"/>
  <c r="AH106"/>
  <c r="AG106"/>
  <c r="AI106"/>
  <c r="AF106"/>
  <c r="AD106"/>
  <c r="AC106"/>
  <c r="AB106"/>
  <c r="AA106"/>
  <c r="K106"/>
  <c r="AL103"/>
  <c r="AJ103"/>
  <c r="AH103"/>
  <c r="AG103"/>
  <c r="AI103"/>
  <c r="AF103"/>
  <c r="AD103"/>
  <c r="AC103"/>
  <c r="AB103"/>
  <c r="AA103"/>
  <c r="AL100"/>
  <c r="AJ100"/>
  <c r="AH100"/>
  <c r="AG100"/>
  <c r="AI100"/>
  <c r="AF100"/>
  <c r="AD100"/>
  <c r="AC100"/>
  <c r="AB100"/>
  <c r="AA100"/>
  <c r="AL97"/>
  <c r="AJ97"/>
  <c r="AH97"/>
  <c r="AG97"/>
  <c r="AI97"/>
  <c r="AF97"/>
  <c r="AD97"/>
  <c r="AC97"/>
  <c r="AB97"/>
  <c r="AA97"/>
  <c r="AL94"/>
  <c r="AJ94"/>
  <c r="AH94"/>
  <c r="AG94"/>
  <c r="AI94"/>
  <c r="AF94"/>
  <c r="AD94"/>
  <c r="AC94"/>
  <c r="AB94"/>
  <c r="AA94"/>
  <c r="K94"/>
  <c r="AL91"/>
  <c r="AJ91"/>
  <c r="AH91"/>
  <c r="AG91"/>
  <c r="AI91"/>
  <c r="AF91"/>
  <c r="AD91"/>
  <c r="AC91"/>
  <c r="AB91"/>
  <c r="AA91"/>
  <c r="AL88"/>
  <c r="AJ88"/>
  <c r="AH88"/>
  <c r="AG88"/>
  <c r="AI88"/>
  <c r="AF88"/>
  <c r="AD88"/>
  <c r="AC88"/>
  <c r="AB88"/>
  <c r="AA88"/>
  <c r="AL85"/>
  <c r="AJ85"/>
  <c r="AH85"/>
  <c r="AG85"/>
  <c r="AI85"/>
  <c r="AF85"/>
  <c r="AD85"/>
  <c r="AC85"/>
  <c r="AB85"/>
  <c r="AA85"/>
  <c r="AL82"/>
  <c r="AJ82"/>
  <c r="AH82"/>
  <c r="AG82"/>
  <c r="AI82"/>
  <c r="AF82"/>
  <c r="AD82"/>
  <c r="AC82"/>
  <c r="AB82"/>
  <c r="AA82"/>
  <c r="AL79"/>
  <c r="AJ79"/>
  <c r="AH79"/>
  <c r="AG79"/>
  <c r="AI79"/>
  <c r="AF79"/>
  <c r="AD79"/>
  <c r="AB79"/>
  <c r="AA79"/>
  <c r="AC79"/>
  <c r="AL76"/>
  <c r="AJ76"/>
  <c r="AH76"/>
  <c r="AG76"/>
  <c r="AI76"/>
  <c r="AF76"/>
  <c r="AD76"/>
  <c r="AC76"/>
  <c r="AB76"/>
  <c r="AA76"/>
  <c r="AL73"/>
  <c r="AJ73"/>
  <c r="AH73"/>
  <c r="AG73"/>
  <c r="AI73"/>
  <c r="AF73"/>
  <c r="AD73"/>
  <c r="AC73"/>
  <c r="AB73"/>
  <c r="AA73"/>
  <c r="AL70"/>
  <c r="AJ70"/>
  <c r="AH70"/>
  <c r="AG70"/>
  <c r="AI70"/>
  <c r="AF70"/>
  <c r="AD70"/>
  <c r="AC70"/>
  <c r="AB70"/>
  <c r="AA70"/>
  <c r="AL67"/>
  <c r="AJ67"/>
  <c r="AH67"/>
  <c r="AG67"/>
  <c r="AI67"/>
  <c r="AD67"/>
  <c r="AC67"/>
  <c r="AB67"/>
  <c r="AA67"/>
  <c r="AL64"/>
  <c r="AJ64"/>
  <c r="AH64"/>
  <c r="AG64"/>
  <c r="AI64"/>
  <c r="AF64"/>
  <c r="AD64"/>
  <c r="AC64"/>
  <c r="AB64"/>
  <c r="AA64"/>
  <c r="AL61"/>
  <c r="AJ61"/>
  <c r="AH61"/>
  <c r="AG61"/>
  <c r="AI61"/>
  <c r="AF61"/>
  <c r="AD61"/>
  <c r="AC61"/>
  <c r="AB61"/>
  <c r="AA61"/>
  <c r="AL58"/>
  <c r="AJ58"/>
  <c r="AH58"/>
  <c r="AG58"/>
  <c r="AI58"/>
  <c r="AF58"/>
  <c r="AD58"/>
  <c r="AC58"/>
  <c r="AB58"/>
  <c r="AA58"/>
  <c r="AL55"/>
  <c r="AJ55"/>
  <c r="AH55"/>
  <c r="AG55"/>
  <c r="AI55"/>
  <c r="AF55"/>
  <c r="AD55"/>
  <c r="AC55"/>
  <c r="AB55"/>
  <c r="AA55"/>
  <c r="AL52"/>
  <c r="AJ52"/>
  <c r="AH52"/>
  <c r="AG52"/>
  <c r="AI52"/>
  <c r="AF52"/>
  <c r="AD52"/>
  <c r="AC52"/>
  <c r="AB52"/>
  <c r="AA52"/>
  <c r="AL49"/>
  <c r="AJ49"/>
  <c r="AH49"/>
  <c r="AG49"/>
  <c r="AI49"/>
  <c r="AF49"/>
  <c r="AD49"/>
  <c r="AC49"/>
  <c r="AB49"/>
  <c r="AA49"/>
  <c r="AL46"/>
  <c r="AJ46"/>
  <c r="AH46"/>
  <c r="AG46"/>
  <c r="AI46"/>
  <c r="AF46"/>
  <c r="AD46"/>
  <c r="AC46"/>
  <c r="AB46"/>
  <c r="AA46"/>
  <c r="AL43"/>
  <c r="AJ43"/>
  <c r="AH43"/>
  <c r="AG43"/>
  <c r="AI43"/>
  <c r="AF43"/>
  <c r="AD43"/>
  <c r="AC43"/>
  <c r="AB43"/>
  <c r="AA43"/>
  <c r="AL40"/>
  <c r="AJ40"/>
  <c r="AH40"/>
  <c r="AG40"/>
  <c r="AI40"/>
  <c r="AF40"/>
  <c r="AD40"/>
  <c r="AC40"/>
  <c r="AB40"/>
  <c r="AA40"/>
  <c r="AL37"/>
  <c r="AJ37"/>
  <c r="AH37"/>
  <c r="AG37"/>
  <c r="AI37"/>
  <c r="AF37"/>
  <c r="AD37"/>
  <c r="AC37"/>
  <c r="AB37"/>
  <c r="AA37"/>
  <c r="AL34"/>
  <c r="AJ34"/>
  <c r="AH34"/>
  <c r="AG34"/>
  <c r="AI34"/>
  <c r="AF34"/>
  <c r="AD34"/>
  <c r="AC34"/>
  <c r="AB34"/>
  <c r="AA34"/>
  <c r="AL31"/>
  <c r="AJ31"/>
  <c r="AH31"/>
  <c r="AG31"/>
  <c r="AI31"/>
  <c r="AF31"/>
  <c r="AD31"/>
  <c r="AC31"/>
  <c r="AB31"/>
  <c r="AA31"/>
  <c r="AL28"/>
  <c r="AJ28"/>
  <c r="AH28"/>
  <c r="AG28"/>
  <c r="AI28"/>
  <c r="AF28"/>
  <c r="AD28"/>
  <c r="AC28"/>
  <c r="AB28"/>
  <c r="AA28"/>
  <c r="AL25"/>
  <c r="AJ25"/>
  <c r="AH25"/>
  <c r="AG25"/>
  <c r="AI25"/>
  <c r="AF25"/>
  <c r="AD25"/>
  <c r="AC25"/>
  <c r="AB25"/>
  <c r="AA25"/>
  <c r="AL22"/>
  <c r="AJ22"/>
  <c r="AH22"/>
  <c r="AG22"/>
  <c r="AI22"/>
  <c r="AF22"/>
  <c r="AD22"/>
  <c r="AC22"/>
  <c r="AB22"/>
  <c r="AA22"/>
  <c r="AL19"/>
  <c r="AJ19"/>
  <c r="AH19"/>
  <c r="AG19"/>
  <c r="AI19"/>
  <c r="AF19"/>
  <c r="AD19"/>
  <c r="AC19"/>
  <c r="AB19"/>
  <c r="AA19"/>
  <c r="AL16"/>
  <c r="AJ16"/>
  <c r="AH16"/>
  <c r="AG16"/>
  <c r="AI16"/>
  <c r="AF16"/>
  <c r="AD16"/>
  <c r="AC16"/>
  <c r="AB16"/>
  <c r="AA16"/>
  <c r="AL13"/>
  <c r="AJ13"/>
  <c r="AH13"/>
  <c r="AG13"/>
  <c r="AI13"/>
  <c r="AF13"/>
  <c r="AD13"/>
  <c r="AC13"/>
  <c r="AB13"/>
  <c r="AA13"/>
  <c r="AB164" l="1"/>
  <c r="AD164"/>
  <c r="AI164"/>
  <c r="AH164"/>
  <c r="AL164"/>
  <c r="K79"/>
  <c r="K85"/>
  <c r="K103"/>
  <c r="AA164"/>
  <c r="AC164"/>
  <c r="AF164"/>
  <c r="AJ164"/>
  <c r="AG164"/>
  <c r="K64"/>
  <c r="K16"/>
  <c r="K28"/>
  <c r="Z28" s="1"/>
  <c r="K97"/>
  <c r="K82"/>
  <c r="K55"/>
  <c r="Z55" s="1"/>
  <c r="K61"/>
  <c r="Z61" s="1"/>
  <c r="K88"/>
  <c r="K22"/>
  <c r="Z22" s="1"/>
  <c r="K31"/>
  <c r="Z31" s="1"/>
  <c r="K40"/>
  <c r="Z40" s="1"/>
  <c r="X64"/>
  <c r="K145"/>
  <c r="K151"/>
  <c r="K46"/>
  <c r="K148"/>
  <c r="K154"/>
  <c r="K91"/>
  <c r="X112"/>
  <c r="K121"/>
  <c r="K136"/>
  <c r="K100"/>
  <c r="X142"/>
  <c r="K34"/>
  <c r="K43"/>
  <c r="Z43" s="1"/>
  <c r="K58"/>
  <c r="Z58" s="1"/>
  <c r="K67"/>
  <c r="K118"/>
  <c r="K130"/>
  <c r="K73"/>
  <c r="K76"/>
  <c r="K115"/>
  <c r="K49"/>
  <c r="K52"/>
  <c r="Z52" s="1"/>
  <c r="K133"/>
  <c r="X79"/>
  <c r="X127"/>
  <c r="X94"/>
  <c r="X103"/>
  <c r="X106"/>
  <c r="X124"/>
  <c r="X139"/>
  <c r="K13"/>
  <c r="Z13" s="1"/>
  <c r="K19"/>
  <c r="Z19" s="1"/>
  <c r="K25"/>
  <c r="Z25" s="1"/>
  <c r="K37"/>
  <c r="Z37" s="1"/>
  <c r="K70"/>
  <c r="X73" l="1"/>
  <c r="X34"/>
  <c r="Y34" s="1"/>
  <c r="X148"/>
  <c r="X85"/>
  <c r="X43"/>
  <c r="Y43" s="1"/>
  <c r="X22"/>
  <c r="Y22" s="1"/>
  <c r="X82"/>
  <c r="X28"/>
  <c r="Y28" s="1"/>
  <c r="X133"/>
  <c r="X130"/>
  <c r="X136"/>
  <c r="X118"/>
  <c r="X121"/>
  <c r="X31"/>
  <c r="Y31" s="1"/>
  <c r="X61"/>
  <c r="Y61" s="1"/>
  <c r="X97"/>
  <c r="X40"/>
  <c r="Y40" s="1"/>
  <c r="X88"/>
  <c r="X55"/>
  <c r="Y55" s="1"/>
  <c r="X151"/>
  <c r="X154"/>
  <c r="X100"/>
  <c r="X52"/>
  <c r="Y52" s="1"/>
  <c r="X46"/>
  <c r="Y46" s="1"/>
  <c r="X145"/>
  <c r="X115"/>
  <c r="X58"/>
  <c r="Y58" s="1"/>
  <c r="X91"/>
  <c r="X16"/>
  <c r="Y16" s="1"/>
  <c r="X76"/>
  <c r="X109"/>
  <c r="X67"/>
  <c r="X49"/>
  <c r="Y49" s="1"/>
  <c r="X70"/>
  <c r="X25"/>
  <c r="Y25" s="1"/>
  <c r="X13"/>
  <c r="Y13" s="1"/>
  <c r="X37"/>
  <c r="Y37" s="1"/>
  <c r="X19"/>
  <c r="Y19" s="1"/>
  <c r="Y164" l="1"/>
  <c r="G19" i="2"/>
  <c r="G18"/>
  <c r="G17"/>
  <c r="G12"/>
  <c r="G8"/>
  <c r="G7"/>
  <c r="G9"/>
  <c r="G10"/>
  <c r="G11"/>
  <c r="G13"/>
  <c r="G14"/>
  <c r="G15"/>
  <c r="G16"/>
  <c r="G6"/>
  <c r="C19" l="1"/>
  <c r="C18"/>
  <c r="C17"/>
  <c r="C12"/>
  <c r="E8"/>
  <c r="C8" s="1"/>
  <c r="C16"/>
  <c r="C15"/>
  <c r="C14"/>
  <c r="C13"/>
  <c r="C11"/>
  <c r="C10"/>
  <c r="C9"/>
  <c r="C7"/>
  <c r="F3"/>
</calcChain>
</file>

<file path=xl/comments1.xml><?xml version="1.0" encoding="utf-8"?>
<comments xmlns="http://schemas.openxmlformats.org/spreadsheetml/2006/main">
  <authors>
    <author>Rachid  AACHIQ.</author>
    <author>A.AFOUKASS</author>
  </authors>
  <commentList>
    <comment ref="U34" authorId="0">
      <text>
        <r>
          <rPr>
            <b/>
            <sz val="9"/>
            <color indexed="81"/>
            <rFont val="Tahoma"/>
            <family val="2"/>
          </rPr>
          <t>Manque opérateur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7" authorId="0">
      <text>
        <r>
          <rPr>
            <b/>
            <sz val="9"/>
            <color indexed="81"/>
            <rFont val="Tahoma"/>
            <family val="2"/>
          </rPr>
          <t>Chgt de poste vers 1+5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9" authorId="0">
      <text>
        <r>
          <rPr>
            <b/>
            <sz val="9"/>
            <color indexed="81"/>
            <rFont val="Tahoma"/>
            <family val="2"/>
          </rPr>
          <t>Nettoyage de poste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5" authorId="1">
      <text>
        <r>
          <rPr>
            <b/>
            <sz val="9"/>
            <color indexed="81"/>
            <rFont val="Tahoma"/>
            <charset val="1"/>
          </rPr>
          <t>A.AFOUKASS:</t>
        </r>
        <r>
          <rPr>
            <sz val="9"/>
            <color indexed="81"/>
            <rFont val="Tahoma"/>
            <charset val="1"/>
          </rPr>
          <t xml:space="preserve">
TRAITEMANT BOTTE NC</t>
        </r>
      </text>
    </comment>
    <comment ref="Q58" authorId="1">
      <text>
        <r>
          <rPr>
            <b/>
            <sz val="9"/>
            <color indexed="81"/>
            <rFont val="Tahoma"/>
            <family val="2"/>
          </rPr>
          <t>A.AFOUKASS:</t>
        </r>
        <r>
          <rPr>
            <sz val="9"/>
            <color indexed="81"/>
            <rFont val="Tahoma"/>
            <family val="2"/>
          </rPr>
          <t xml:space="preserve">
TRAITEMENT BOTTE NC</t>
        </r>
      </text>
    </comment>
    <comment ref="Q61" authorId="1">
      <text>
        <r>
          <rPr>
            <b/>
            <sz val="9"/>
            <color indexed="81"/>
            <rFont val="Tahoma"/>
            <family val="2"/>
          </rPr>
          <t>A.AFOUKASS:</t>
        </r>
        <r>
          <rPr>
            <sz val="9"/>
            <color indexed="81"/>
            <rFont val="Tahoma"/>
            <family val="2"/>
          </rPr>
          <t xml:space="preserve">
TRAITEMENT BOTTE NC</t>
        </r>
      </text>
    </comment>
    <comment ref="U61" authorId="0">
      <text>
        <r>
          <rPr>
            <b/>
            <sz val="9"/>
            <color indexed="81"/>
            <rFont val="Tahoma"/>
            <family val="2"/>
          </rPr>
          <t>Manque opérateur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64" authorId="0">
      <text>
        <r>
          <rPr>
            <b/>
            <sz val="9"/>
            <color indexed="81"/>
            <rFont val="Tahoma"/>
            <family val="2"/>
          </rPr>
          <t xml:space="preserve">Poste à souder
</t>
        </r>
      </text>
    </comment>
    <comment ref="U76" authorId="0">
      <text>
        <r>
          <rPr>
            <b/>
            <sz val="9"/>
            <color indexed="81"/>
            <rFont val="Tahoma"/>
            <family val="2"/>
          </rPr>
          <t>chgt de poste vers Chariot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79" authorId="0">
      <text>
        <r>
          <rPr>
            <b/>
            <sz val="9"/>
            <color indexed="81"/>
            <rFont val="Tahoma"/>
            <family val="2"/>
          </rPr>
          <t>POSTE A SOUDER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82" authorId="0">
      <text>
        <r>
          <rPr>
            <b/>
            <sz val="9"/>
            <color indexed="81"/>
            <rFont val="Tahoma"/>
            <family val="2"/>
          </rPr>
          <t xml:space="preserve">Poste à souder
</t>
        </r>
      </text>
    </comment>
    <comment ref="V88" authorId="0">
      <text>
        <r>
          <rPr>
            <b/>
            <sz val="9"/>
            <color indexed="81"/>
            <rFont val="Tahoma"/>
            <family val="2"/>
          </rPr>
          <t>POSTE A SOUDER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1" authorId="0">
      <text>
        <r>
          <rPr>
            <b/>
            <sz val="9"/>
            <color indexed="81"/>
            <rFont val="Tahoma"/>
            <family val="2"/>
          </rPr>
          <t>Niveau d'huile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>
      <text>
        <r>
          <rPr>
            <b/>
            <sz val="9"/>
            <color indexed="81"/>
            <rFont val="Tahoma"/>
            <family val="2"/>
          </rPr>
          <t>casse fil au début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4" authorId="0">
      <text>
        <r>
          <rPr>
            <b/>
            <sz val="9"/>
            <color indexed="81"/>
            <rFont val="Tahoma"/>
            <family val="2"/>
          </rPr>
          <t>Attente chariot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00" authorId="0">
      <text>
        <r>
          <rPr>
            <b/>
            <sz val="9"/>
            <color indexed="81"/>
            <rFont val="Tahoma"/>
            <family val="2"/>
          </rPr>
          <t>casse fil au début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9" authorId="0">
      <text>
        <r>
          <rPr>
            <b/>
            <sz val="9"/>
            <color indexed="81"/>
            <rFont val="Tahoma"/>
            <family val="2"/>
          </rPr>
          <t>Niveau d'huile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45" authorId="0">
      <text>
        <r>
          <rPr>
            <b/>
            <sz val="9"/>
            <color indexed="81"/>
            <rFont val="Tahoma"/>
            <family val="2"/>
          </rPr>
          <t>POSTE A SOUDER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48" authorId="0">
      <text>
        <r>
          <rPr>
            <b/>
            <sz val="9"/>
            <color indexed="81"/>
            <rFont val="Tahoma"/>
            <family val="2"/>
          </rPr>
          <t>Attente chariot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4" authorId="0">
      <text>
        <r>
          <rPr>
            <b/>
            <sz val="9"/>
            <color indexed="81"/>
            <rFont val="Tahoma"/>
            <family val="2"/>
          </rPr>
          <t>Chgt de poste vers clark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<sst xmlns="http://schemas.openxmlformats.org/spreadsheetml/2006/main" count="225" uniqueCount="68">
  <si>
    <t>Machine : SAMP 2</t>
  </si>
  <si>
    <t xml:space="preserve">Date </t>
  </si>
  <si>
    <t>Poste</t>
  </si>
  <si>
    <t>Opérateur</t>
  </si>
  <si>
    <t>Spécif</t>
  </si>
  <si>
    <t>Temps cycle</t>
  </si>
  <si>
    <t>Qté</t>
  </si>
  <si>
    <t>Temps ouvert.</t>
  </si>
  <si>
    <t>Temps  Fonct.</t>
  </si>
  <si>
    <t>Chgt Section</t>
  </si>
  <si>
    <t>Chgt de BOTTE</t>
  </si>
  <si>
    <t xml:space="preserve">Panne </t>
  </si>
  <si>
    <t>Sous-vitesse</t>
  </si>
  <si>
    <t>Casse-fil</t>
  </si>
  <si>
    <t>Arrêt planifié</t>
  </si>
  <si>
    <t>TOTAL</t>
  </si>
  <si>
    <t>Chgt Section (%)</t>
  </si>
  <si>
    <t>Panne  (%)</t>
  </si>
  <si>
    <t>Sous-vitesse (%)</t>
  </si>
  <si>
    <t>Casse-fil (%)</t>
  </si>
  <si>
    <t>Arrêt planifié (%)</t>
  </si>
  <si>
    <t>LUN</t>
  </si>
  <si>
    <t>07h-19h</t>
  </si>
  <si>
    <t>FAM 3,15</t>
  </si>
  <si>
    <t>FAL 1,70</t>
  </si>
  <si>
    <t>MAR</t>
  </si>
  <si>
    <t>19h-07h</t>
  </si>
  <si>
    <t>FAL 2,15</t>
  </si>
  <si>
    <t>FAL 2,40</t>
  </si>
  <si>
    <t>FAL 2,50</t>
  </si>
  <si>
    <t>FAL 2,60</t>
  </si>
  <si>
    <t>FAL 2,70</t>
  </si>
  <si>
    <t>FAL 2,90</t>
  </si>
  <si>
    <t>MER</t>
  </si>
  <si>
    <t>FAL 2,94</t>
  </si>
  <si>
    <t>FAL 3,15</t>
  </si>
  <si>
    <t>FAL 3,33</t>
  </si>
  <si>
    <t>FAL 3,75</t>
  </si>
  <si>
    <t>FAM 2,25</t>
  </si>
  <si>
    <t>FAM 2,50</t>
  </si>
  <si>
    <t>JEU</t>
  </si>
  <si>
    <t>FAM 2,80</t>
  </si>
  <si>
    <t>VEN</t>
  </si>
  <si>
    <t>SAM</t>
  </si>
  <si>
    <t>Chgt de BOTTE          (%)</t>
  </si>
  <si>
    <r>
      <rPr>
        <b/>
        <sz val="16"/>
        <color theme="1"/>
        <rFont val="Calibri"/>
        <family val="2"/>
        <scheme val="minor"/>
      </rPr>
      <t>TRS</t>
    </r>
    <r>
      <rPr>
        <b/>
        <sz val="14"/>
        <color theme="1"/>
        <rFont val="Calibri"/>
        <family val="2"/>
        <scheme val="minor"/>
      </rPr>
      <t xml:space="preserve"> (%)</t>
    </r>
  </si>
  <si>
    <t>Poids</t>
  </si>
  <si>
    <t>Manqu Bobine Vide</t>
  </si>
  <si>
    <t>Manqu Bobine Vide (%)</t>
  </si>
  <si>
    <t>Manqu effectif (%)</t>
  </si>
  <si>
    <t>Manqu matiér (%)</t>
  </si>
  <si>
    <t>Manqu Matièr</t>
  </si>
  <si>
    <t>Manqu effectif</t>
  </si>
  <si>
    <t>Sur-             stock</t>
  </si>
  <si>
    <t>Sur-             stock (%)</t>
  </si>
  <si>
    <t>Qualité</t>
  </si>
  <si>
    <t>Qualité (%)</t>
  </si>
  <si>
    <t xml:space="preserve">Autre </t>
  </si>
  <si>
    <t>Autre (%)</t>
  </si>
  <si>
    <t>SAMP2</t>
  </si>
  <si>
    <t>Kg</t>
  </si>
  <si>
    <t>Machine</t>
  </si>
  <si>
    <t>Efficience (%)</t>
  </si>
  <si>
    <t>Production</t>
  </si>
  <si>
    <t>Commentaires</t>
  </si>
  <si>
    <t>BOUAZIZ ZAKARIA</t>
  </si>
  <si>
    <t>ETAAM ISMAIL</t>
  </si>
  <si>
    <t>KHALID</t>
  </si>
</sst>
</file>

<file path=xl/styles.xml><?xml version="1.0" encoding="utf-8"?>
<styleSheet xmlns="http://schemas.openxmlformats.org/spreadsheetml/2006/main">
  <numFmts count="3">
    <numFmt numFmtId="164" formatCode="d/m;@"/>
    <numFmt numFmtId="165" formatCode="0.0%"/>
    <numFmt numFmtId="166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9"/>
      <color theme="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Times New Roman"/>
      <family val="1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7030A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474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Border="1"/>
    <xf numFmtId="0" fontId="0" fillId="0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0" fillId="0" borderId="5" xfId="0" applyBorder="1" applyAlignment="1"/>
    <xf numFmtId="2" fontId="0" fillId="0" borderId="1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/>
    <xf numFmtId="1" fontId="8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Alignment="1"/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6" fillId="0" borderId="0" xfId="0" applyFont="1"/>
    <xf numFmtId="9" fontId="13" fillId="2" borderId="7" xfId="1" applyFont="1" applyFill="1" applyBorder="1" applyAlignment="1">
      <alignment horizontal="center" vertical="center" wrapText="1"/>
    </xf>
    <xf numFmtId="9" fontId="4" fillId="3" borderId="7" xfId="1" applyFont="1" applyFill="1" applyBorder="1" applyAlignment="1">
      <alignment horizontal="center" vertical="center" wrapText="1"/>
    </xf>
    <xf numFmtId="9" fontId="4" fillId="4" borderId="7" xfId="1" applyFont="1" applyFill="1" applyBorder="1" applyAlignment="1">
      <alignment horizontal="center" vertical="center" wrapText="1"/>
    </xf>
    <xf numFmtId="9" fontId="4" fillId="5" borderId="7" xfId="1" applyFont="1" applyFill="1" applyBorder="1" applyAlignment="1">
      <alignment horizontal="center" vertical="center" wrapText="1"/>
    </xf>
    <xf numFmtId="9" fontId="4" fillId="6" borderId="7" xfId="1" applyFont="1" applyFill="1" applyBorder="1" applyAlignment="1">
      <alignment horizontal="center" vertical="center" wrapText="1"/>
    </xf>
    <xf numFmtId="9" fontId="4" fillId="7" borderId="7" xfId="1" applyFont="1" applyFill="1" applyBorder="1" applyAlignment="1">
      <alignment horizontal="center" vertical="center"/>
    </xf>
    <xf numFmtId="9" fontId="4" fillId="11" borderId="7" xfId="1" applyFont="1" applyFill="1" applyBorder="1" applyAlignment="1">
      <alignment horizontal="center" vertical="center"/>
    </xf>
    <xf numFmtId="9" fontId="4" fillId="8" borderId="7" xfId="1" applyFont="1" applyFill="1" applyBorder="1" applyAlignment="1">
      <alignment horizontal="center" vertical="center"/>
    </xf>
    <xf numFmtId="9" fontId="4" fillId="9" borderId="7" xfId="1" applyFont="1" applyFill="1" applyBorder="1" applyAlignment="1">
      <alignment horizontal="center" vertical="center"/>
    </xf>
    <xf numFmtId="165" fontId="4" fillId="10" borderId="7" xfId="1" applyNumberFormat="1" applyFont="1" applyFill="1" applyBorder="1" applyAlignment="1">
      <alignment horizontal="center" vertical="center"/>
    </xf>
    <xf numFmtId="0" fontId="4" fillId="0" borderId="16" xfId="0" applyFont="1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/>
    </xf>
    <xf numFmtId="2" fontId="0" fillId="0" borderId="10" xfId="0" applyNumberFormat="1" applyBorder="1" applyAlignment="1">
      <alignment horizontal="left"/>
    </xf>
    <xf numFmtId="2" fontId="0" fillId="0" borderId="6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2" fontId="0" fillId="0" borderId="7" xfId="0" applyNumberFormat="1" applyBorder="1" applyAlignment="1">
      <alignment horizontal="left"/>
    </xf>
    <xf numFmtId="9" fontId="0" fillId="0" borderId="0" xfId="0" applyNumberFormat="1"/>
    <xf numFmtId="9" fontId="8" fillId="0" borderId="0" xfId="1" applyFont="1" applyFill="1" applyBorder="1" applyAlignment="1">
      <alignment vertical="center" wrapText="1"/>
    </xf>
    <xf numFmtId="9" fontId="4" fillId="12" borderId="17" xfId="1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18" xfId="0" applyBorder="1"/>
    <xf numFmtId="9" fontId="20" fillId="13" borderId="7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Fill="1" applyBorder="1"/>
    <xf numFmtId="0" fontId="5" fillId="12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9" fontId="21" fillId="14" borderId="7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/>
    </xf>
    <xf numFmtId="9" fontId="20" fillId="0" borderId="0" xfId="1" applyFont="1" applyFill="1" applyBorder="1" applyAlignment="1">
      <alignment horizontal="center" vertical="center"/>
    </xf>
    <xf numFmtId="9" fontId="21" fillId="0" borderId="0" xfId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9" fontId="4" fillId="0" borderId="0" xfId="0" applyNumberFormat="1" applyFont="1"/>
    <xf numFmtId="166" fontId="0" fillId="0" borderId="10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0" fillId="15" borderId="0" xfId="0" applyFill="1"/>
    <xf numFmtId="0" fontId="0" fillId="15" borderId="0" xfId="0" applyFill="1" applyBorder="1"/>
    <xf numFmtId="0" fontId="0" fillId="15" borderId="4" xfId="0" applyFill="1" applyBorder="1" applyAlignment="1"/>
    <xf numFmtId="0" fontId="0" fillId="15" borderId="14" xfId="0" applyFill="1" applyBorder="1" applyAlignment="1"/>
    <xf numFmtId="0" fontId="0" fillId="15" borderId="9" xfId="0" applyFill="1" applyBorder="1" applyAlignment="1"/>
    <xf numFmtId="0" fontId="0" fillId="15" borderId="11" xfId="0" applyFill="1" applyBorder="1" applyAlignment="1"/>
    <xf numFmtId="0" fontId="0" fillId="15" borderId="4" xfId="0" applyFill="1" applyBorder="1" applyAlignment="1">
      <alignment horizontal="center"/>
    </xf>
    <xf numFmtId="0" fontId="0" fillId="15" borderId="14" xfId="0" applyFill="1" applyBorder="1" applyAlignment="1">
      <alignment horizontal="left"/>
    </xf>
    <xf numFmtId="0" fontId="11" fillId="15" borderId="14" xfId="0" applyFont="1" applyFill="1" applyBorder="1" applyAlignment="1">
      <alignment horizontal="left"/>
    </xf>
    <xf numFmtId="0" fontId="8" fillId="15" borderId="4" xfId="0" applyFont="1" applyFill="1" applyBorder="1" applyAlignment="1">
      <alignment vertical="center"/>
    </xf>
    <xf numFmtId="0" fontId="8" fillId="15" borderId="9" xfId="0" applyFont="1" applyFill="1" applyBorder="1" applyAlignment="1">
      <alignment vertical="center"/>
    </xf>
    <xf numFmtId="0" fontId="10" fillId="15" borderId="0" xfId="0" applyFont="1" applyFill="1" applyBorder="1" applyAlignment="1">
      <alignment horizontal="center" vertical="center"/>
    </xf>
    <xf numFmtId="0" fontId="2" fillId="0" borderId="18" xfId="0" applyFont="1" applyBorder="1"/>
    <xf numFmtId="0" fontId="9" fillId="0" borderId="0" xfId="0" applyFont="1" applyAlignment="1">
      <alignment horizontal="center"/>
    </xf>
    <xf numFmtId="9" fontId="0" fillId="0" borderId="0" xfId="0" applyNumberFormat="1" applyBorder="1" applyAlignment="1">
      <alignment horizontal="center" vertical="center"/>
    </xf>
    <xf numFmtId="1" fontId="8" fillId="14" borderId="2" xfId="0" applyNumberFormat="1" applyFont="1" applyFill="1" applyBorder="1" applyAlignment="1">
      <alignment horizontal="center" vertical="center"/>
    </xf>
    <xf numFmtId="1" fontId="8" fillId="14" borderId="3" xfId="0" applyNumberFormat="1" applyFont="1" applyFill="1" applyBorder="1" applyAlignment="1">
      <alignment horizontal="center" vertical="center"/>
    </xf>
    <xf numFmtId="1" fontId="8" fillId="14" borderId="7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1" fontId="8" fillId="11" borderId="2" xfId="0" applyNumberFormat="1" applyFont="1" applyFill="1" applyBorder="1" applyAlignment="1">
      <alignment horizontal="center" vertical="center"/>
    </xf>
    <xf numFmtId="1" fontId="8" fillId="11" borderId="3" xfId="0" applyNumberFormat="1" applyFont="1" applyFill="1" applyBorder="1" applyAlignment="1">
      <alignment horizontal="center" vertical="center"/>
    </xf>
    <xf numFmtId="1" fontId="8" fillId="11" borderId="7" xfId="0" applyNumberFormat="1" applyFont="1" applyFill="1" applyBorder="1" applyAlignment="1">
      <alignment horizontal="center" vertical="center"/>
    </xf>
    <xf numFmtId="9" fontId="8" fillId="12" borderId="2" xfId="1" applyFont="1" applyFill="1" applyBorder="1" applyAlignment="1">
      <alignment horizontal="center" vertical="center" wrapText="1"/>
    </xf>
    <xf numFmtId="9" fontId="8" fillId="12" borderId="3" xfId="1" applyFont="1" applyFill="1" applyBorder="1" applyAlignment="1">
      <alignment horizontal="center" vertical="center" wrapText="1"/>
    </xf>
    <xf numFmtId="9" fontId="8" fillId="12" borderId="7" xfId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8" fillId="6" borderId="3" xfId="0" applyNumberFormat="1" applyFont="1" applyFill="1" applyBorder="1" applyAlignment="1">
      <alignment horizontal="center" vertical="center" wrapText="1"/>
    </xf>
    <xf numFmtId="1" fontId="8" fillId="6" borderId="7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12" fillId="5" borderId="1" xfId="1" applyFont="1" applyFill="1" applyBorder="1" applyAlignment="1">
      <alignment horizontal="center" vertical="center" wrapText="1"/>
    </xf>
    <xf numFmtId="9" fontId="12" fillId="5" borderId="3" xfId="1" applyFont="1" applyFill="1" applyBorder="1" applyAlignment="1">
      <alignment horizontal="center" vertical="center" wrapText="1"/>
    </xf>
    <xf numFmtId="9" fontId="12" fillId="5" borderId="12" xfId="1" applyFont="1" applyFill="1" applyBorder="1" applyAlignment="1">
      <alignment horizontal="center" vertical="center" wrapText="1"/>
    </xf>
    <xf numFmtId="9" fontId="12" fillId="4" borderId="1" xfId="1" applyFont="1" applyFill="1" applyBorder="1" applyAlignment="1">
      <alignment horizontal="center" vertical="center" wrapText="1"/>
    </xf>
    <xf numFmtId="9" fontId="12" fillId="4" borderId="3" xfId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9" fontId="12" fillId="3" borderId="1" xfId="1" applyFont="1" applyFill="1" applyBorder="1" applyAlignment="1">
      <alignment horizontal="center" vertical="center" wrapText="1"/>
    </xf>
    <xf numFmtId="9" fontId="12" fillId="3" borderId="3" xfId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9" fontId="8" fillId="12" borderId="1" xfId="1" applyFont="1" applyFill="1" applyBorder="1" applyAlignment="1">
      <alignment horizontal="center" vertical="center" wrapText="1"/>
    </xf>
    <xf numFmtId="9" fontId="8" fillId="12" borderId="1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9" fontId="6" fillId="2" borderId="2" xfId="1" applyFont="1" applyFill="1" applyBorder="1" applyAlignment="1">
      <alignment horizontal="center" vertical="center" wrapText="1"/>
    </xf>
    <xf numFmtId="9" fontId="6" fillId="2" borderId="3" xfId="1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9" fontId="12" fillId="9" borderId="1" xfId="1" applyFont="1" applyFill="1" applyBorder="1" applyAlignment="1">
      <alignment horizontal="center" vertical="center"/>
    </xf>
    <xf numFmtId="9" fontId="12" fillId="9" borderId="3" xfId="1" applyFont="1" applyFill="1" applyBorder="1" applyAlignment="1">
      <alignment horizontal="center" vertical="center"/>
    </xf>
    <xf numFmtId="9" fontId="12" fillId="9" borderId="12" xfId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 wrapText="1"/>
    </xf>
    <xf numFmtId="9" fontId="6" fillId="2" borderId="12" xfId="1" applyFont="1" applyFill="1" applyBorder="1" applyAlignment="1">
      <alignment horizontal="center" vertical="center" wrapText="1"/>
    </xf>
    <xf numFmtId="165" fontId="12" fillId="10" borderId="1" xfId="1" applyNumberFormat="1" applyFont="1" applyFill="1" applyBorder="1" applyAlignment="1">
      <alignment horizontal="center" vertical="center"/>
    </xf>
    <xf numFmtId="165" fontId="12" fillId="10" borderId="3" xfId="1" applyNumberFormat="1" applyFont="1" applyFill="1" applyBorder="1" applyAlignment="1">
      <alignment horizontal="center" vertical="center"/>
    </xf>
    <xf numFmtId="165" fontId="12" fillId="10" borderId="12" xfId="1" applyNumberFormat="1" applyFont="1" applyFill="1" applyBorder="1" applyAlignment="1">
      <alignment horizontal="center" vertical="center"/>
    </xf>
    <xf numFmtId="165" fontId="12" fillId="10" borderId="2" xfId="1" applyNumberFormat="1" applyFont="1" applyFill="1" applyBorder="1" applyAlignment="1">
      <alignment horizontal="center" vertical="center"/>
    </xf>
    <xf numFmtId="165" fontId="12" fillId="10" borderId="7" xfId="1" applyNumberFormat="1" applyFont="1" applyFill="1" applyBorder="1" applyAlignment="1">
      <alignment horizontal="center" vertical="center"/>
    </xf>
    <xf numFmtId="9" fontId="8" fillId="14" borderId="1" xfId="1" applyFont="1" applyFill="1" applyBorder="1" applyAlignment="1">
      <alignment horizontal="center" vertical="center"/>
    </xf>
    <xf numFmtId="9" fontId="8" fillId="14" borderId="3" xfId="1" applyFont="1" applyFill="1" applyBorder="1" applyAlignment="1">
      <alignment horizontal="center" vertical="center"/>
    </xf>
    <xf numFmtId="9" fontId="8" fillId="14" borderId="12" xfId="1" applyFont="1" applyFill="1" applyBorder="1" applyAlignment="1">
      <alignment horizontal="center" vertical="center"/>
    </xf>
    <xf numFmtId="9" fontId="8" fillId="14" borderId="2" xfId="1" applyFont="1" applyFill="1" applyBorder="1" applyAlignment="1">
      <alignment horizontal="center" vertical="center"/>
    </xf>
    <xf numFmtId="9" fontId="8" fillId="14" borderId="7" xfId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1" fontId="8" fillId="11" borderId="1" xfId="0" applyNumberFormat="1" applyFont="1" applyFill="1" applyBorder="1" applyAlignment="1">
      <alignment horizontal="center" vertical="center"/>
    </xf>
    <xf numFmtId="1" fontId="8" fillId="11" borderId="12" xfId="0" applyNumberFormat="1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9" fontId="12" fillId="3" borderId="7" xfId="1" applyFont="1" applyFill="1" applyBorder="1" applyAlignment="1">
      <alignment horizontal="center" vertical="center" wrapText="1"/>
    </xf>
    <xf numFmtId="9" fontId="12" fillId="4" borderId="7" xfId="1" applyFont="1" applyFill="1" applyBorder="1" applyAlignment="1">
      <alignment horizontal="center" vertical="center" wrapText="1"/>
    </xf>
    <xf numFmtId="9" fontId="12" fillId="5" borderId="7" xfId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9" fontId="12" fillId="6" borderId="1" xfId="1" applyFont="1" applyFill="1" applyBorder="1" applyAlignment="1">
      <alignment horizontal="center" vertical="center" wrapText="1"/>
    </xf>
    <xf numFmtId="9" fontId="12" fillId="6" borderId="3" xfId="1" applyFont="1" applyFill="1" applyBorder="1" applyAlignment="1">
      <alignment horizontal="center" vertical="center" wrapText="1"/>
    </xf>
    <xf numFmtId="9" fontId="12" fillId="6" borderId="12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65" fontId="12" fillId="10" borderId="11" xfId="1" applyNumberFormat="1" applyFont="1" applyFill="1" applyBorder="1" applyAlignment="1">
      <alignment horizontal="center" vertical="center"/>
    </xf>
    <xf numFmtId="165" fontId="12" fillId="10" borderId="4" xfId="1" applyNumberFormat="1" applyFont="1" applyFill="1" applyBorder="1" applyAlignment="1">
      <alignment horizontal="center" vertical="center"/>
    </xf>
    <xf numFmtId="165" fontId="12" fillId="10" borderId="14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1" fontId="8" fillId="8" borderId="3" xfId="0" applyNumberFormat="1" applyFont="1" applyFill="1" applyBorder="1" applyAlignment="1">
      <alignment horizontal="center" vertical="center"/>
    </xf>
    <xf numFmtId="1" fontId="8" fillId="8" borderId="7" xfId="0" applyNumberFormat="1" applyFont="1" applyFill="1" applyBorder="1" applyAlignment="1">
      <alignment horizontal="center" vertical="center"/>
    </xf>
    <xf numFmtId="9" fontId="12" fillId="9" borderId="7" xfId="1" applyFont="1" applyFill="1" applyBorder="1" applyAlignment="1">
      <alignment horizontal="center" vertical="center"/>
    </xf>
    <xf numFmtId="165" fontId="12" fillId="10" borderId="9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textRotation="90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9" fontId="12" fillId="11" borderId="1" xfId="1" applyFont="1" applyFill="1" applyBorder="1" applyAlignment="1">
      <alignment horizontal="center" vertical="center"/>
    </xf>
    <xf numFmtId="9" fontId="12" fillId="11" borderId="3" xfId="1" applyFont="1" applyFill="1" applyBorder="1" applyAlignment="1">
      <alignment horizontal="center" vertical="center"/>
    </xf>
    <xf numFmtId="9" fontId="12" fillId="11" borderId="12" xfId="1" applyFont="1" applyFill="1" applyBorder="1" applyAlignment="1">
      <alignment horizontal="center" vertical="center"/>
    </xf>
    <xf numFmtId="9" fontId="12" fillId="8" borderId="1" xfId="1" applyFont="1" applyFill="1" applyBorder="1" applyAlignment="1">
      <alignment horizontal="center" vertical="center"/>
    </xf>
    <xf numFmtId="9" fontId="12" fillId="8" borderId="3" xfId="1" applyFont="1" applyFill="1" applyBorder="1" applyAlignment="1">
      <alignment horizontal="center" vertical="center"/>
    </xf>
    <xf numFmtId="9" fontId="12" fillId="8" borderId="12" xfId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9" fontId="19" fillId="13" borderId="1" xfId="1" applyFont="1" applyFill="1" applyBorder="1" applyAlignment="1">
      <alignment horizontal="center" vertical="center"/>
    </xf>
    <xf numFmtId="9" fontId="19" fillId="13" borderId="3" xfId="1" applyFont="1" applyFill="1" applyBorder="1" applyAlignment="1">
      <alignment horizontal="center" vertical="center"/>
    </xf>
    <xf numFmtId="9" fontId="19" fillId="13" borderId="1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12" fillId="6" borderId="7" xfId="1" applyFont="1" applyFill="1" applyBorder="1" applyAlignment="1">
      <alignment horizontal="center" vertical="center" wrapText="1"/>
    </xf>
    <xf numFmtId="9" fontId="12" fillId="7" borderId="3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 vertical="center"/>
    </xf>
    <xf numFmtId="9" fontId="19" fillId="13" borderId="7" xfId="1" applyFont="1" applyFill="1" applyBorder="1" applyAlignment="1">
      <alignment horizontal="center" vertical="center"/>
    </xf>
    <xf numFmtId="9" fontId="12" fillId="11" borderId="7" xfId="1" applyFont="1" applyFill="1" applyBorder="1" applyAlignment="1">
      <alignment horizontal="center" vertical="center"/>
    </xf>
    <xf numFmtId="9" fontId="12" fillId="8" borderId="7" xfId="1" applyFont="1" applyFill="1" applyBorder="1" applyAlignment="1">
      <alignment horizontal="center" vertical="center"/>
    </xf>
    <xf numFmtId="9" fontId="12" fillId="7" borderId="1" xfId="1" applyFont="1" applyFill="1" applyBorder="1" applyAlignment="1">
      <alignment horizontal="center" vertical="center"/>
    </xf>
    <xf numFmtId="9" fontId="12" fillId="7" borderId="12" xfId="1" applyFont="1" applyFill="1" applyBorder="1" applyAlignment="1">
      <alignment horizontal="center" vertical="center"/>
    </xf>
    <xf numFmtId="1" fontId="8" fillId="7" borderId="7" xfId="0" applyNumberFormat="1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/>
    </xf>
    <xf numFmtId="0" fontId="18" fillId="13" borderId="15" xfId="0" applyFont="1" applyFill="1" applyBorder="1" applyAlignment="1">
      <alignment horizontal="center" vertical="center"/>
    </xf>
    <xf numFmtId="1" fontId="8" fillId="11" borderId="15" xfId="0" applyNumberFormat="1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12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" fontId="8" fillId="10" borderId="3" xfId="0" applyNumberFormat="1" applyFont="1" applyFill="1" applyBorder="1" applyAlignment="1">
      <alignment horizontal="center" vertical="center"/>
    </xf>
    <xf numFmtId="1" fontId="8" fillId="10" borderId="7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8" fillId="8" borderId="12" xfId="0" applyNumberFormat="1" applyFont="1" applyFill="1" applyBorder="1" applyAlignment="1">
      <alignment horizontal="center" vertical="center"/>
    </xf>
    <xf numFmtId="1" fontId="8" fillId="10" borderId="1" xfId="0" applyNumberFormat="1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" fontId="8" fillId="9" borderId="15" xfId="0" applyNumberFormat="1" applyFont="1" applyFill="1" applyBorder="1" applyAlignment="1">
      <alignment horizontal="center" vertical="center"/>
    </xf>
    <xf numFmtId="1" fontId="8" fillId="9" borderId="3" xfId="0" applyNumberFormat="1" applyFont="1" applyFill="1" applyBorder="1" applyAlignment="1">
      <alignment horizontal="center" vertical="center"/>
    </xf>
    <xf numFmtId="1" fontId="8" fillId="9" borderId="7" xfId="0" applyNumberFormat="1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8" fillId="9" borderId="1" xfId="0" applyNumberFormat="1" applyFont="1" applyFill="1" applyBorder="1" applyAlignment="1">
      <alignment horizontal="center" vertical="center"/>
    </xf>
    <xf numFmtId="1" fontId="8" fillId="9" borderId="12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1" fontId="8" fillId="8" borderId="15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9" fontId="12" fillId="3" borderId="2" xfId="1" applyFont="1" applyFill="1" applyBorder="1" applyAlignment="1">
      <alignment horizontal="center" vertical="center" wrapText="1"/>
    </xf>
    <xf numFmtId="9" fontId="12" fillId="4" borderId="2" xfId="1" applyFont="1" applyFill="1" applyBorder="1" applyAlignment="1">
      <alignment horizontal="center" vertical="center" wrapText="1"/>
    </xf>
    <xf numFmtId="9" fontId="12" fillId="5" borderId="2" xfId="1" applyFont="1" applyFill="1" applyBorder="1" applyAlignment="1">
      <alignment horizontal="center" vertical="center" wrapText="1"/>
    </xf>
    <xf numFmtId="9" fontId="12" fillId="6" borderId="2" xfId="1" applyFont="1" applyFill="1" applyBorder="1" applyAlignment="1">
      <alignment horizontal="center" vertical="center" wrapText="1"/>
    </xf>
    <xf numFmtId="9" fontId="12" fillId="7" borderId="2" xfId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9" fontId="12" fillId="11" borderId="2" xfId="1" applyFont="1" applyFill="1" applyBorder="1" applyAlignment="1">
      <alignment horizontal="center" vertical="center"/>
    </xf>
    <xf numFmtId="9" fontId="12" fillId="8" borderId="2" xfId="1" applyFont="1" applyFill="1" applyBorder="1" applyAlignment="1">
      <alignment horizontal="center" vertical="center"/>
    </xf>
    <xf numFmtId="9" fontId="19" fillId="13" borderId="2" xfId="1" applyFont="1" applyFill="1" applyBorder="1" applyAlignment="1">
      <alignment horizontal="center" vertical="center"/>
    </xf>
    <xf numFmtId="9" fontId="12" fillId="9" borderId="2" xfId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474747"/>
      <color rgb="FFFFFF66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afoukass/AppData/Local/Microsoft/Windows/INetCache/Content.Outlook/FT7LCZFH/TABLEAU%20DE%20BORD%20UNITE%20INDUS%20JUILLET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ERFACE"/>
      <sheetName val="SAMP1"/>
      <sheetName val="SAMP2"/>
      <sheetName val="12+18"/>
      <sheetName val="C2"/>
      <sheetName val="6+1"/>
      <sheetName val="DOT4"/>
      <sheetName val="B 7"/>
      <sheetName val="5+1"/>
      <sheetName val="ARM 3"/>
      <sheetName val="B 8"/>
      <sheetName val="TEMPS CYCLE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B4" t="str">
            <v>Spécif</v>
          </cell>
          <cell r="C4" t="str">
            <v>Temps cycle</v>
          </cell>
        </row>
        <row r="5">
          <cell r="B5">
            <v>0</v>
          </cell>
          <cell r="C5">
            <v>0.01</v>
          </cell>
        </row>
        <row r="6">
          <cell r="B6" t="str">
            <v>FAL 1,70</v>
          </cell>
          <cell r="C6">
            <v>1.0442349528643944</v>
          </cell>
        </row>
        <row r="7">
          <cell r="B7" t="str">
            <v>FAL 2,15</v>
          </cell>
          <cell r="C7">
            <v>1.6494845360824741</v>
          </cell>
        </row>
        <row r="8">
          <cell r="B8" t="str">
            <v>FAL 2,50</v>
          </cell>
          <cell r="C8">
            <v>1.8556701030927836</v>
          </cell>
        </row>
        <row r="9">
          <cell r="B9" t="str">
            <v>FAL 2,60</v>
          </cell>
          <cell r="C9">
            <v>2</v>
          </cell>
        </row>
        <row r="10">
          <cell r="B10" t="str">
            <v>FAL 2,70</v>
          </cell>
          <cell r="C10">
            <v>2</v>
          </cell>
        </row>
        <row r="11">
          <cell r="B11" t="str">
            <v>FAL 2,94</v>
          </cell>
          <cell r="C11">
            <v>2.807017543859649</v>
          </cell>
        </row>
        <row r="12">
          <cell r="B12" t="str">
            <v>FAM 2,25</v>
          </cell>
          <cell r="C12">
            <v>1.7647058823529411</v>
          </cell>
        </row>
        <row r="13">
          <cell r="B13" t="str">
            <v>FAM 2,50</v>
          </cell>
          <cell r="C13">
            <v>1.7647058823529411</v>
          </cell>
        </row>
        <row r="14">
          <cell r="B14" t="str">
            <v>FAM 3,15</v>
          </cell>
          <cell r="C14">
            <v>2.5806451612903225</v>
          </cell>
        </row>
        <row r="15">
          <cell r="B15" t="str">
            <v>FCUE 1,40</v>
          </cell>
          <cell r="C15">
            <v>1.3980582524271845</v>
          </cell>
        </row>
        <row r="16">
          <cell r="B16" t="str">
            <v>FCUE 1,60</v>
          </cell>
          <cell r="C16">
            <v>1.5</v>
          </cell>
        </row>
        <row r="17">
          <cell r="B17" t="str">
            <v>FCUE 1,80</v>
          </cell>
          <cell r="C17">
            <v>1.6326530612244898</v>
          </cell>
        </row>
        <row r="18">
          <cell r="B18" t="str">
            <v>FCUE 2,00</v>
          </cell>
          <cell r="C18">
            <v>1.9972260748959778</v>
          </cell>
        </row>
        <row r="19">
          <cell r="B19" t="str">
            <v>FCUE 2,24</v>
          </cell>
          <cell r="C19">
            <v>2.2167487684729061</v>
          </cell>
        </row>
        <row r="20">
          <cell r="B20" t="str">
            <v>FCUR 0,68</v>
          </cell>
          <cell r="C20">
            <v>3.6</v>
          </cell>
        </row>
        <row r="21">
          <cell r="B21" t="str">
            <v>FCUR 0,73</v>
          </cell>
          <cell r="C21">
            <v>3.6</v>
          </cell>
        </row>
        <row r="22">
          <cell r="B22" t="str">
            <v xml:space="preserve">FCUR 0,90 </v>
          </cell>
          <cell r="C22">
            <v>3.6</v>
          </cell>
        </row>
        <row r="23">
          <cell r="B23" t="str">
            <v>FCUR 1,09</v>
          </cell>
          <cell r="C23">
            <v>1.44</v>
          </cell>
        </row>
        <row r="24">
          <cell r="B24" t="str">
            <v>FCUR 1,16</v>
          </cell>
          <cell r="C24">
            <v>0.96</v>
          </cell>
        </row>
        <row r="25">
          <cell r="B25" t="str">
            <v xml:space="preserve">FCUR 1,18 </v>
          </cell>
          <cell r="C25">
            <v>0.96</v>
          </cell>
        </row>
        <row r="26">
          <cell r="B26" t="str">
            <v>FCUR 1,23</v>
          </cell>
          <cell r="C26">
            <v>0.96</v>
          </cell>
        </row>
        <row r="27">
          <cell r="B27" t="str">
            <v>FCUR 1,35</v>
          </cell>
          <cell r="C27">
            <v>1.0588235294117647</v>
          </cell>
        </row>
        <row r="28">
          <cell r="B28" t="str">
            <v>FCUR 1,40</v>
          </cell>
          <cell r="C28">
            <v>1.2857142857142858</v>
          </cell>
        </row>
        <row r="29">
          <cell r="B29" t="str">
            <v>FCUR 1,54</v>
          </cell>
          <cell r="C29">
            <v>1.4814814814814814</v>
          </cell>
        </row>
        <row r="30">
          <cell r="B30" t="str">
            <v>FCUR 1,72</v>
          </cell>
          <cell r="C30">
            <v>1.5</v>
          </cell>
        </row>
        <row r="31">
          <cell r="B31" t="str">
            <v>FCUR 1,74</v>
          </cell>
          <cell r="C31">
            <v>1.5</v>
          </cell>
        </row>
        <row r="32">
          <cell r="B32" t="str">
            <v>FCUR 1,74 Fût</v>
          </cell>
          <cell r="C32">
            <v>1.5</v>
          </cell>
        </row>
        <row r="33">
          <cell r="B33" t="str">
            <v>FCUR 2,00</v>
          </cell>
          <cell r="C33">
            <v>1.5841584158415842</v>
          </cell>
        </row>
        <row r="34">
          <cell r="B34" t="str">
            <v>FCUR 2,15</v>
          </cell>
          <cell r="C34">
            <v>1.8564356435643565</v>
          </cell>
        </row>
        <row r="35">
          <cell r="B35" t="str">
            <v>FCUR 2,20</v>
          </cell>
          <cell r="C35">
            <v>1.9801980198019802</v>
          </cell>
        </row>
        <row r="36">
          <cell r="B36" t="str">
            <v>FCUR 2,60</v>
          </cell>
          <cell r="C36">
            <v>2.0723002532811421</v>
          </cell>
        </row>
        <row r="37">
          <cell r="B37" t="str">
            <v>FAL 2,40</v>
          </cell>
          <cell r="C37">
            <v>1.44</v>
          </cell>
        </row>
        <row r="38">
          <cell r="B38" t="str">
            <v>FCUR 2,76</v>
          </cell>
          <cell r="C38">
            <v>1.98</v>
          </cell>
        </row>
        <row r="39">
          <cell r="B39" t="str">
            <v>FCUR 2,90</v>
          </cell>
          <cell r="C39">
            <v>2.7777777777777777</v>
          </cell>
        </row>
        <row r="40">
          <cell r="B40" t="str">
            <v>FCUR 2,96</v>
          </cell>
          <cell r="C40">
            <v>2.7777777777777777</v>
          </cell>
        </row>
        <row r="41">
          <cell r="B41" t="str">
            <v>FCUR 3,15</v>
          </cell>
          <cell r="C41">
            <v>2.8846153846153846</v>
          </cell>
        </row>
        <row r="42">
          <cell r="B42" t="str">
            <v>FAL 2,90</v>
          </cell>
          <cell r="C42">
            <v>2.807017543859649</v>
          </cell>
        </row>
        <row r="43">
          <cell r="B43" t="str">
            <v>FAL 3,15</v>
          </cell>
          <cell r="C43">
            <v>3.1578947368421053</v>
          </cell>
        </row>
        <row r="44">
          <cell r="B44" t="str">
            <v>FAL 3,33</v>
          </cell>
          <cell r="C44">
            <v>2.88</v>
          </cell>
        </row>
        <row r="45">
          <cell r="B45" t="str">
            <v>FCUR 2,94</v>
          </cell>
          <cell r="C45">
            <v>2.1</v>
          </cell>
        </row>
        <row r="46">
          <cell r="B46" t="str">
            <v>FCUE 2,14</v>
          </cell>
          <cell r="C46">
            <v>2.1818181818181817</v>
          </cell>
        </row>
        <row r="47">
          <cell r="B47" t="str">
            <v>FAM 2,80</v>
          </cell>
          <cell r="C47">
            <v>2.5263157894736841</v>
          </cell>
        </row>
        <row r="48">
          <cell r="B48" t="str">
            <v>FCUR 3,45</v>
          </cell>
          <cell r="C48">
            <v>2.4</v>
          </cell>
        </row>
        <row r="49">
          <cell r="B49" t="str">
            <v>FAL 3,75</v>
          </cell>
          <cell r="C49">
            <v>3.6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2:G19"/>
  <sheetViews>
    <sheetView zoomScale="80" zoomScaleNormal="80" workbookViewId="0">
      <selection activeCell="D34" sqref="D34"/>
    </sheetView>
  </sheetViews>
  <sheetFormatPr baseColWidth="10" defaultRowHeight="15"/>
  <cols>
    <col min="1" max="1" width="5.42578125" customWidth="1"/>
    <col min="2" max="2" width="15.7109375" customWidth="1"/>
    <col min="3" max="3" width="7.5703125" style="1" customWidth="1"/>
    <col min="4" max="7" width="7.28515625" style="11" customWidth="1"/>
  </cols>
  <sheetData>
    <row r="2" spans="2:7">
      <c r="B2" s="101" t="s">
        <v>59</v>
      </c>
      <c r="C2" s="101"/>
      <c r="F2" s="11">
        <v>750</v>
      </c>
    </row>
    <row r="3" spans="2:7">
      <c r="D3" s="11">
        <v>720</v>
      </c>
      <c r="F3" s="11">
        <f>+F2/19.7</f>
        <v>38.071065989847718</v>
      </c>
    </row>
    <row r="4" spans="2:7" ht="26.25" customHeight="1">
      <c r="B4" s="12" t="s">
        <v>4</v>
      </c>
      <c r="C4" s="13" t="s">
        <v>5</v>
      </c>
      <c r="E4" s="11">
        <v>12</v>
      </c>
      <c r="G4" s="11" t="s">
        <v>46</v>
      </c>
    </row>
    <row r="5" spans="2:7" ht="15.75">
      <c r="B5" s="14"/>
      <c r="C5" s="15">
        <v>0.01</v>
      </c>
    </row>
    <row r="6" spans="2:7" ht="15.75">
      <c r="B6" s="14" t="s">
        <v>24</v>
      </c>
      <c r="C6" s="19">
        <f>D$3/E6</f>
        <v>1.0442349528643944</v>
      </c>
      <c r="E6" s="18">
        <v>689.5</v>
      </c>
      <c r="F6" s="11">
        <v>1.7</v>
      </c>
      <c r="G6" s="11">
        <f>+F6*F6*3.14*2.7/4</f>
        <v>6.1253550000000008</v>
      </c>
    </row>
    <row r="7" spans="2:7" ht="15.75">
      <c r="B7" s="14" t="s">
        <v>27</v>
      </c>
      <c r="C7" s="19">
        <f>D$3/E7</f>
        <v>1.6494845360824741</v>
      </c>
      <c r="D7" s="18">
        <v>0.02</v>
      </c>
      <c r="E7" s="18">
        <v>436.5</v>
      </c>
      <c r="F7" s="11">
        <v>2.15</v>
      </c>
      <c r="G7" s="11">
        <f t="shared" ref="G7:G16" si="0">+F7*F7*3.14*2.7/4</f>
        <v>9.7973887499999996</v>
      </c>
    </row>
    <row r="8" spans="2:7" ht="15.75">
      <c r="B8" s="14" t="s">
        <v>28</v>
      </c>
      <c r="C8" s="19">
        <f>D$3/E8</f>
        <v>1.44</v>
      </c>
      <c r="D8" s="18">
        <v>2.4E-2</v>
      </c>
      <c r="E8" s="18">
        <f>+E$4/D8</f>
        <v>500</v>
      </c>
      <c r="F8" s="11">
        <v>2.4</v>
      </c>
      <c r="G8" s="11">
        <f t="shared" ref="G8" si="1">+F8*F8*3.14*2.7/4</f>
        <v>12.208320000000002</v>
      </c>
    </row>
    <row r="9" spans="2:7" ht="15.75">
      <c r="B9" s="14" t="s">
        <v>29</v>
      </c>
      <c r="C9" s="19">
        <f t="shared" ref="C9:C16" si="2">D$3/E9</f>
        <v>1.8556701030927836</v>
      </c>
      <c r="D9" s="18">
        <v>2.4E-2</v>
      </c>
      <c r="E9" s="18">
        <v>388</v>
      </c>
      <c r="F9" s="11">
        <v>2.5</v>
      </c>
      <c r="G9" s="11">
        <f t="shared" si="0"/>
        <v>13.246875000000001</v>
      </c>
    </row>
    <row r="10" spans="2:7" ht="15.75">
      <c r="B10" s="14" t="s">
        <v>30</v>
      </c>
      <c r="C10" s="19">
        <f t="shared" si="2"/>
        <v>2</v>
      </c>
      <c r="D10" s="18">
        <v>2.4E-2</v>
      </c>
      <c r="E10" s="18">
        <v>360</v>
      </c>
      <c r="F10" s="11">
        <v>2.6</v>
      </c>
      <c r="G10" s="11">
        <f t="shared" si="0"/>
        <v>14.327820000000003</v>
      </c>
    </row>
    <row r="11" spans="2:7" ht="15.75">
      <c r="B11" s="14" t="s">
        <v>31</v>
      </c>
      <c r="C11" s="19">
        <f t="shared" si="2"/>
        <v>2</v>
      </c>
      <c r="D11" s="18">
        <v>2.4E-2</v>
      </c>
      <c r="E11" s="18">
        <v>360</v>
      </c>
      <c r="F11" s="11">
        <v>2.7</v>
      </c>
      <c r="G11" s="11">
        <f t="shared" si="0"/>
        <v>15.451155000000004</v>
      </c>
    </row>
    <row r="12" spans="2:7" ht="15.75">
      <c r="B12" s="14" t="s">
        <v>32</v>
      </c>
      <c r="C12" s="19">
        <f>D$3/E12</f>
        <v>3</v>
      </c>
      <c r="D12" s="18">
        <v>0.03</v>
      </c>
      <c r="E12" s="18">
        <v>240</v>
      </c>
      <c r="F12" s="11">
        <v>2.9</v>
      </c>
      <c r="G12" s="11">
        <f>+F12*F12*3.14*2.7/4</f>
        <v>17.824995000000001</v>
      </c>
    </row>
    <row r="13" spans="2:7" ht="15.75">
      <c r="B13" s="14" t="s">
        <v>34</v>
      </c>
      <c r="C13" s="19">
        <f t="shared" si="2"/>
        <v>2.807017543859649</v>
      </c>
      <c r="D13" s="18">
        <v>0.03</v>
      </c>
      <c r="E13" s="18">
        <v>256.5</v>
      </c>
      <c r="F13" s="11">
        <v>2.94</v>
      </c>
      <c r="G13" s="11">
        <f t="shared" si="0"/>
        <v>18.320110200000002</v>
      </c>
    </row>
    <row r="14" spans="2:7" ht="15.75">
      <c r="B14" s="14" t="s">
        <v>38</v>
      </c>
      <c r="C14" s="19">
        <f t="shared" si="2"/>
        <v>1.7647058823529411</v>
      </c>
      <c r="D14" s="18">
        <v>0.03</v>
      </c>
      <c r="E14" s="18">
        <v>408</v>
      </c>
      <c r="F14" s="11">
        <v>2.25</v>
      </c>
      <c r="G14" s="11">
        <f t="shared" si="0"/>
        <v>10.729968750000001</v>
      </c>
    </row>
    <row r="15" spans="2:7" ht="15.75">
      <c r="B15" s="14" t="s">
        <v>39</v>
      </c>
      <c r="C15" s="19">
        <f t="shared" si="2"/>
        <v>1.7647058823529411</v>
      </c>
      <c r="D15" s="18">
        <v>0.04</v>
      </c>
      <c r="E15" s="18">
        <v>408</v>
      </c>
      <c r="F15" s="11">
        <v>2.5</v>
      </c>
      <c r="G15" s="11">
        <f t="shared" si="0"/>
        <v>13.246875000000001</v>
      </c>
    </row>
    <row r="16" spans="2:7" ht="15.75">
      <c r="B16" s="14" t="s">
        <v>23</v>
      </c>
      <c r="C16" s="19">
        <f t="shared" si="2"/>
        <v>2.5806451612903225</v>
      </c>
      <c r="D16" s="18">
        <v>0.06</v>
      </c>
      <c r="E16" s="18">
        <v>279</v>
      </c>
      <c r="F16" s="11">
        <v>3.15</v>
      </c>
      <c r="G16" s="11">
        <f t="shared" si="0"/>
        <v>21.030738750000001</v>
      </c>
    </row>
    <row r="17" spans="2:7" ht="15.75">
      <c r="B17" s="14" t="s">
        <v>35</v>
      </c>
      <c r="C17" s="19">
        <f>D$3/E17</f>
        <v>2.5806451612903225</v>
      </c>
      <c r="D17" s="18">
        <v>3.3000000000000002E-2</v>
      </c>
      <c r="E17" s="18">
        <v>279</v>
      </c>
      <c r="F17" s="11">
        <v>3.15</v>
      </c>
      <c r="G17" s="11">
        <f>+F17*F17*3.14*2.7/4</f>
        <v>21.030738750000001</v>
      </c>
    </row>
    <row r="18" spans="2:7" ht="15.75">
      <c r="B18" s="14" t="s">
        <v>36</v>
      </c>
      <c r="C18" s="19">
        <f>D$3/E18</f>
        <v>3.1578947368421053</v>
      </c>
      <c r="D18" s="18">
        <v>3.3000000000000002E-2</v>
      </c>
      <c r="E18" s="18">
        <v>228</v>
      </c>
      <c r="F18" s="11">
        <v>3.33</v>
      </c>
      <c r="G18" s="11">
        <f>+F18*F18*3.14*2.7/4</f>
        <v>23.502923550000006</v>
      </c>
    </row>
    <row r="19" spans="2:7" ht="15.75">
      <c r="B19" s="14" t="s">
        <v>37</v>
      </c>
      <c r="C19" s="19">
        <f>D$3/E19</f>
        <v>3.6</v>
      </c>
      <c r="D19" s="18">
        <v>0.04</v>
      </c>
      <c r="E19" s="18">
        <v>200</v>
      </c>
      <c r="F19" s="11">
        <v>3.75</v>
      </c>
      <c r="G19" s="11">
        <f t="shared" ref="G19" si="3">+F19*F19*3.14*2.7/4</f>
        <v>29.805468750000003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5"/>
  <dimension ref="A3:AZ179"/>
  <sheetViews>
    <sheetView showGridLines="0" tabSelected="1" zoomScale="80" zoomScaleNormal="80" workbookViewId="0">
      <pane ySplit="6" topLeftCell="A43" activePane="bottomLeft" state="frozen"/>
      <selection pane="bottomLeft" activeCell="T64" sqref="T64:T66"/>
    </sheetView>
  </sheetViews>
  <sheetFormatPr baseColWidth="10" defaultRowHeight="18.75"/>
  <cols>
    <col min="1" max="1" width="6" style="35" customWidth="1"/>
    <col min="2" max="2" width="6.85546875" customWidth="1"/>
    <col min="3" max="3" width="9.140625" customWidth="1"/>
    <col min="4" max="4" width="11.140625" customWidth="1"/>
    <col min="5" max="5" width="15.28515625" style="11" customWidth="1"/>
    <col min="6" max="6" width="7" style="1" customWidth="1"/>
    <col min="7" max="9" width="9.42578125" style="1" customWidth="1"/>
    <col min="10" max="23" width="7.28515625" customWidth="1"/>
    <col min="24" max="24" width="7.28515625" style="4" customWidth="1"/>
    <col min="25" max="25" width="11.5703125" style="2" bestFit="1" customWidth="1"/>
    <col min="26" max="26" width="9.5703125" style="2" bestFit="1" customWidth="1"/>
    <col min="27" max="34" width="7.28515625" customWidth="1"/>
    <col min="35" max="35" width="7.42578125" customWidth="1"/>
    <col min="36" max="38" width="7.28515625" customWidth="1"/>
    <col min="39" max="39" width="26.5703125" style="88" customWidth="1"/>
    <col min="40" max="40" width="11.42578125" style="16"/>
    <col min="41" max="50" width="11.42578125" style="3"/>
  </cols>
  <sheetData>
    <row r="3" spans="1:52" ht="27">
      <c r="C3" s="17" t="s">
        <v>0</v>
      </c>
      <c r="D3" s="17"/>
      <c r="E3" s="36"/>
      <c r="F3" s="17"/>
      <c r="U3" s="75"/>
      <c r="V3" s="41"/>
      <c r="X3"/>
      <c r="AJ3" s="75"/>
    </row>
    <row r="5" spans="1:52" ht="19.5" thickBot="1">
      <c r="A5"/>
      <c r="B5" s="45"/>
      <c r="C5" s="45"/>
      <c r="D5" s="45"/>
      <c r="E5" s="45"/>
      <c r="F5" s="63"/>
      <c r="G5" s="63"/>
      <c r="H5" s="63"/>
      <c r="I5" s="63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64"/>
      <c r="X5" s="44"/>
      <c r="Y5" s="100" t="s">
        <v>63</v>
      </c>
      <c r="Z5" s="100" t="s">
        <v>61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76"/>
      <c r="AM5" s="89"/>
      <c r="AN5" s="3"/>
      <c r="AW5"/>
      <c r="AX5"/>
    </row>
    <row r="6" spans="1:52" s="5" customFormat="1" ht="54" customHeight="1" thickBot="1">
      <c r="B6" s="47" t="s">
        <v>1</v>
      </c>
      <c r="C6" s="47" t="s">
        <v>2</v>
      </c>
      <c r="D6" s="47" t="s">
        <v>3</v>
      </c>
      <c r="E6" s="47" t="s">
        <v>4</v>
      </c>
      <c r="F6" s="48" t="s">
        <v>5</v>
      </c>
      <c r="G6" s="47" t="s">
        <v>6</v>
      </c>
      <c r="H6" s="47" t="s">
        <v>46</v>
      </c>
      <c r="I6" s="47" t="s">
        <v>46</v>
      </c>
      <c r="J6" s="49" t="s">
        <v>7</v>
      </c>
      <c r="K6" s="50" t="s">
        <v>8</v>
      </c>
      <c r="L6" s="51" t="s">
        <v>9</v>
      </c>
      <c r="M6" s="52" t="s">
        <v>10</v>
      </c>
      <c r="N6" s="53" t="s">
        <v>47</v>
      </c>
      <c r="O6" s="54" t="s">
        <v>51</v>
      </c>
      <c r="P6" s="65" t="s">
        <v>53</v>
      </c>
      <c r="Q6" s="55" t="s">
        <v>11</v>
      </c>
      <c r="R6" s="56" t="s">
        <v>12</v>
      </c>
      <c r="S6" s="57" t="s">
        <v>13</v>
      </c>
      <c r="T6" s="58" t="s">
        <v>55</v>
      </c>
      <c r="U6" s="59" t="s">
        <v>52</v>
      </c>
      <c r="V6" s="66" t="s">
        <v>57</v>
      </c>
      <c r="W6" s="60" t="s">
        <v>14</v>
      </c>
      <c r="X6" s="61" t="s">
        <v>15</v>
      </c>
      <c r="Y6" s="87" t="s">
        <v>62</v>
      </c>
      <c r="Z6" s="62" t="s">
        <v>45</v>
      </c>
      <c r="AA6" s="51" t="s">
        <v>16</v>
      </c>
      <c r="AB6" s="52" t="s">
        <v>44</v>
      </c>
      <c r="AC6" s="53" t="s">
        <v>48</v>
      </c>
      <c r="AD6" s="54" t="s">
        <v>50</v>
      </c>
      <c r="AE6" s="65" t="s">
        <v>54</v>
      </c>
      <c r="AF6" s="55" t="s">
        <v>17</v>
      </c>
      <c r="AG6" s="56" t="s">
        <v>18</v>
      </c>
      <c r="AH6" s="57" t="s">
        <v>19</v>
      </c>
      <c r="AI6" s="58" t="s">
        <v>56</v>
      </c>
      <c r="AJ6" s="59" t="s">
        <v>49</v>
      </c>
      <c r="AK6" s="66" t="s">
        <v>58</v>
      </c>
      <c r="AL6" s="60" t="s">
        <v>20</v>
      </c>
      <c r="AM6" s="99" t="s">
        <v>64</v>
      </c>
      <c r="AN6" s="6"/>
      <c r="AO6" s="6"/>
      <c r="AP6" s="6"/>
      <c r="AQ6" s="6"/>
      <c r="AR6" s="6"/>
      <c r="AS6" s="6"/>
      <c r="AT6" s="6"/>
      <c r="AU6" s="6"/>
      <c r="AV6" s="6"/>
    </row>
    <row r="7" spans="1:52" ht="15.75" customHeight="1">
      <c r="A7" s="228" t="s">
        <v>33</v>
      </c>
      <c r="B7" s="228">
        <v>44531</v>
      </c>
      <c r="C7" s="248" t="s">
        <v>22</v>
      </c>
      <c r="D7" s="234" t="s">
        <v>67</v>
      </c>
      <c r="E7" s="37" t="s">
        <v>23</v>
      </c>
      <c r="F7" s="78">
        <f>IF(E7=0,0,VLOOKUP(E7,'[1]TEMPS CYCLE'!B$3:C$49,2,FALSE))</f>
        <v>2.5806451612903225</v>
      </c>
      <c r="G7" s="82">
        <f>9*6.2</f>
        <v>55.800000000000004</v>
      </c>
      <c r="H7" s="9">
        <f>IF(E7=0,"",VLOOKUP(E7,TC!B$3:G$19,6,FALSE))</f>
        <v>21.030738750000001</v>
      </c>
      <c r="I7" s="9">
        <f t="shared" ref="I7:I12" si="0">IF(H7="","",G7*H7)</f>
        <v>1173.5152222500001</v>
      </c>
      <c r="J7" s="236">
        <v>720</v>
      </c>
      <c r="K7" s="206">
        <f t="shared" ref="K7" si="1">F7*G7+F8*G8+F9*G9</f>
        <v>144</v>
      </c>
      <c r="L7" s="209"/>
      <c r="M7" s="211"/>
      <c r="N7" s="214"/>
      <c r="O7" s="153"/>
      <c r="P7" s="151"/>
      <c r="Q7" s="148">
        <f>8*60</f>
        <v>480</v>
      </c>
      <c r="R7" s="185"/>
      <c r="S7" s="218"/>
      <c r="T7" s="145"/>
      <c r="U7" s="201"/>
      <c r="V7" s="142"/>
      <c r="W7" s="162"/>
      <c r="X7" s="165">
        <f>SUM(K7:W9)</f>
        <v>624</v>
      </c>
      <c r="Y7" s="168">
        <f>X7/$J7</f>
        <v>0.8666666666666667</v>
      </c>
      <c r="Z7" s="168">
        <f>+K7/$J7</f>
        <v>0.2</v>
      </c>
      <c r="AA7" s="139">
        <f>IF(L7=0,0,L7/$J7)</f>
        <v>0</v>
      </c>
      <c r="AB7" s="136">
        <f t="shared" ref="AB7" si="2">IF(M7=0,0,M7/$J7)</f>
        <v>0</v>
      </c>
      <c r="AC7" s="133">
        <f t="shared" ref="AC7" si="3">IF(N7=0,0,N7/$J7)</f>
        <v>0</v>
      </c>
      <c r="AD7" s="198">
        <f t="shared" ref="AD7" si="4">IF(O7=0,0,O7/$J7)</f>
        <v>0</v>
      </c>
      <c r="AE7" s="151">
        <f>IF(P7=0,0,P7/J7)</f>
        <v>0</v>
      </c>
      <c r="AF7" s="256">
        <f>IF(Q7=0,0,Q7/$J7)</f>
        <v>0.66666666666666663</v>
      </c>
      <c r="AG7" s="238">
        <f t="shared" ref="AG7" si="5">IF(R7=0,0,R7/$J7)</f>
        <v>0</v>
      </c>
      <c r="AH7" s="241">
        <f t="shared" ref="AH7" si="6">IF(S7=0,0,S7/$J7)</f>
        <v>0</v>
      </c>
      <c r="AI7" s="245">
        <f>IF(T7=0,0,T7/$J7)</f>
        <v>0</v>
      </c>
      <c r="AJ7" s="159">
        <f t="shared" ref="AJ7:AK7" si="7">IF(U7=0,0,U7/$J7)</f>
        <v>0</v>
      </c>
      <c r="AK7" s="175">
        <f t="shared" si="7"/>
        <v>0</v>
      </c>
      <c r="AL7" s="170">
        <f t="shared" ref="AL7" si="8">IF(W7=0,0,W7/$J7)</f>
        <v>0</v>
      </c>
      <c r="AM7" s="90"/>
      <c r="AN7" s="102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8"/>
    </row>
    <row r="8" spans="1:52" ht="15.75" customHeight="1">
      <c r="A8" s="229"/>
      <c r="B8" s="229"/>
      <c r="C8" s="225"/>
      <c r="D8" s="131"/>
      <c r="E8" s="38"/>
      <c r="F8" s="79">
        <f>IF(E8=0,0,VLOOKUP(E8,'[1]TEMPS CYCLE'!B$3:C$49,2,FALSE))</f>
        <v>0</v>
      </c>
      <c r="G8" s="83"/>
      <c r="H8" s="19" t="str">
        <f>IF(E8=0,"",VLOOKUP(E8,TC!B$3:G$19,6,FALSE))</f>
        <v/>
      </c>
      <c r="I8" s="19" t="str">
        <f t="shared" si="0"/>
        <v/>
      </c>
      <c r="J8" s="128"/>
      <c r="K8" s="207"/>
      <c r="L8" s="125"/>
      <c r="M8" s="212"/>
      <c r="N8" s="119"/>
      <c r="O8" s="154"/>
      <c r="P8" s="113"/>
      <c r="Q8" s="149"/>
      <c r="R8" s="110"/>
      <c r="S8" s="107"/>
      <c r="T8" s="146"/>
      <c r="U8" s="188"/>
      <c r="V8" s="143"/>
      <c r="W8" s="163"/>
      <c r="X8" s="166"/>
      <c r="Y8" s="157"/>
      <c r="Z8" s="157"/>
      <c r="AA8" s="140"/>
      <c r="AB8" s="137"/>
      <c r="AC8" s="134"/>
      <c r="AD8" s="199"/>
      <c r="AE8" s="113"/>
      <c r="AF8" s="251"/>
      <c r="AG8" s="239"/>
      <c r="AH8" s="242"/>
      <c r="AI8" s="246"/>
      <c r="AJ8" s="160"/>
      <c r="AK8" s="176"/>
      <c r="AL8" s="171"/>
      <c r="AM8" s="90"/>
      <c r="AN8" s="102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8"/>
    </row>
    <row r="9" spans="1:52" ht="16.5" customHeight="1" thickBot="1">
      <c r="A9" s="229"/>
      <c r="B9" s="229"/>
      <c r="C9" s="249"/>
      <c r="D9" s="235"/>
      <c r="E9" s="39"/>
      <c r="F9" s="80">
        <f>IF(E9=0,0,VLOOKUP(E9,'[1]TEMPS CYCLE'!B$3:C$49,2,FALSE))</f>
        <v>0</v>
      </c>
      <c r="G9" s="84"/>
      <c r="H9" s="20" t="str">
        <f>IF(E9=0,"",VLOOKUP(E9,TC!B$3:G$19,6,FALSE))</f>
        <v/>
      </c>
      <c r="I9" s="20" t="str">
        <f t="shared" si="0"/>
        <v/>
      </c>
      <c r="J9" s="237"/>
      <c r="K9" s="208"/>
      <c r="L9" s="210"/>
      <c r="M9" s="213"/>
      <c r="N9" s="215"/>
      <c r="O9" s="155"/>
      <c r="P9" s="152"/>
      <c r="Q9" s="150"/>
      <c r="R9" s="186"/>
      <c r="S9" s="219"/>
      <c r="T9" s="147"/>
      <c r="U9" s="202"/>
      <c r="V9" s="144"/>
      <c r="W9" s="164"/>
      <c r="X9" s="167"/>
      <c r="Y9" s="169"/>
      <c r="Z9" s="169"/>
      <c r="AA9" s="141"/>
      <c r="AB9" s="138"/>
      <c r="AC9" s="135"/>
      <c r="AD9" s="200"/>
      <c r="AE9" s="152"/>
      <c r="AF9" s="257"/>
      <c r="AG9" s="240"/>
      <c r="AH9" s="243"/>
      <c r="AI9" s="247"/>
      <c r="AJ9" s="161"/>
      <c r="AK9" s="177"/>
      <c r="AL9" s="172"/>
      <c r="AM9" s="91"/>
      <c r="AN9" s="102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8"/>
    </row>
    <row r="10" spans="1:52" ht="16.5" customHeight="1" thickTop="1">
      <c r="A10" s="229"/>
      <c r="B10" s="229"/>
      <c r="C10" s="224" t="s">
        <v>26</v>
      </c>
      <c r="D10" s="130" t="s">
        <v>65</v>
      </c>
      <c r="E10" s="38"/>
      <c r="F10" s="79">
        <f>IF(E10=0,0,VLOOKUP(E10,'[1]TEMPS CYCLE'!B$3:C$49,2,FALSE))</f>
        <v>0</v>
      </c>
      <c r="G10" s="85"/>
      <c r="H10" s="7" t="str">
        <f>IF(E10=0,"",VLOOKUP(E10,TC!B$3:G$19,6,FALSE))</f>
        <v/>
      </c>
      <c r="I10" s="7" t="str">
        <f t="shared" si="0"/>
        <v/>
      </c>
      <c r="J10" s="127">
        <v>720</v>
      </c>
      <c r="K10" s="300">
        <f t="shared" ref="K10" si="9">F10*G10+F11*G11+F12*G12</f>
        <v>0</v>
      </c>
      <c r="L10" s="124"/>
      <c r="M10" s="121"/>
      <c r="N10" s="118"/>
      <c r="O10" s="115"/>
      <c r="P10" s="112"/>
      <c r="Q10" s="301">
        <v>720</v>
      </c>
      <c r="R10" s="109"/>
      <c r="S10" s="106"/>
      <c r="T10" s="302"/>
      <c r="U10" s="291"/>
      <c r="V10" s="103"/>
      <c r="W10" s="308"/>
      <c r="X10" s="309">
        <f t="shared" ref="X10" si="10">SUM(K10:W12)</f>
        <v>720</v>
      </c>
      <c r="Y10" s="168">
        <f>X10/$J10</f>
        <v>1</v>
      </c>
      <c r="Z10" s="156">
        <f>+K10/$J10</f>
        <v>0</v>
      </c>
      <c r="AA10" s="303">
        <f>IF(L10=0,0,L10/$J10)</f>
        <v>0</v>
      </c>
      <c r="AB10" s="304">
        <f t="shared" ref="AB10" si="11">IF(M10=0,0,M10/$J10)</f>
        <v>0</v>
      </c>
      <c r="AC10" s="305">
        <f t="shared" ref="AC10" si="12">IF(N10=0,0,N10/$J10)</f>
        <v>0</v>
      </c>
      <c r="AD10" s="306">
        <f t="shared" ref="AD10" si="13">IF(O10=0,0,O10/$J10)</f>
        <v>0</v>
      </c>
      <c r="AE10" s="112">
        <f t="shared" ref="AE10" si="14">IF(P10=0,0,P10/J10)</f>
        <v>0</v>
      </c>
      <c r="AF10" s="307">
        <f t="shared" ref="AF10" si="15">IF(Q10=0,0,Q10/$J10)</f>
        <v>1</v>
      </c>
      <c r="AG10" s="310">
        <f t="shared" ref="AG10" si="16">IF(R10=0,0,R10/$J10)</f>
        <v>0</v>
      </c>
      <c r="AH10" s="311">
        <f t="shared" ref="AH10" si="17">IF(S10=0,0,S10/$J10)</f>
        <v>0</v>
      </c>
      <c r="AI10" s="312">
        <f>IF(T10=0,0,T10/$J10)</f>
        <v>0</v>
      </c>
      <c r="AJ10" s="313">
        <f t="shared" ref="AJ10:AK10" si="18">IF(U10=0,0,U10/$J10)</f>
        <v>0</v>
      </c>
      <c r="AK10" s="178">
        <f t="shared" si="18"/>
        <v>0</v>
      </c>
      <c r="AL10" s="173">
        <f t="shared" ref="AL10" si="19">IF(W10=0,0,W10/$J10)</f>
        <v>0</v>
      </c>
      <c r="AM10" s="90"/>
      <c r="AN10" s="102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8"/>
    </row>
    <row r="11" spans="1:52" ht="15.75" customHeight="1">
      <c r="A11" s="229"/>
      <c r="B11" s="229"/>
      <c r="C11" s="225"/>
      <c r="D11" s="131"/>
      <c r="E11" s="38"/>
      <c r="F11" s="79">
        <f>IF(E11=0,0,VLOOKUP(E11,'[1]TEMPS CYCLE'!B$3:C$49,2,FALSE))</f>
        <v>0</v>
      </c>
      <c r="G11" s="83"/>
      <c r="H11" s="19" t="str">
        <f>IF(E11=0,"",VLOOKUP(E11,TC!B$3:G$19,6,FALSE))</f>
        <v/>
      </c>
      <c r="I11" s="19" t="str">
        <f t="shared" si="0"/>
        <v/>
      </c>
      <c r="J11" s="128"/>
      <c r="K11" s="207"/>
      <c r="L11" s="125"/>
      <c r="M11" s="122"/>
      <c r="N11" s="119"/>
      <c r="O11" s="116"/>
      <c r="P11" s="113"/>
      <c r="Q11" s="149"/>
      <c r="R11" s="110"/>
      <c r="S11" s="107"/>
      <c r="T11" s="146"/>
      <c r="U11" s="188"/>
      <c r="V11" s="104"/>
      <c r="W11" s="163"/>
      <c r="X11" s="166"/>
      <c r="Y11" s="157"/>
      <c r="Z11" s="157"/>
      <c r="AA11" s="140"/>
      <c r="AB11" s="137"/>
      <c r="AC11" s="134"/>
      <c r="AD11" s="199"/>
      <c r="AE11" s="113"/>
      <c r="AF11" s="251"/>
      <c r="AG11" s="239"/>
      <c r="AH11" s="242"/>
      <c r="AI11" s="246"/>
      <c r="AJ11" s="160"/>
      <c r="AK11" s="176"/>
      <c r="AL11" s="171"/>
      <c r="AM11" s="90"/>
      <c r="AN11" s="102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8"/>
    </row>
    <row r="12" spans="1:52" ht="16.5" customHeight="1" thickBot="1">
      <c r="A12" s="230"/>
      <c r="B12" s="230"/>
      <c r="C12" s="226"/>
      <c r="D12" s="132"/>
      <c r="E12" s="40"/>
      <c r="F12" s="81">
        <f>IF(E12=0,0,VLOOKUP(E12,'[1]TEMPS CYCLE'!B$3:C$49,2,FALSE))</f>
        <v>0</v>
      </c>
      <c r="G12" s="86"/>
      <c r="H12" s="10" t="str">
        <f>IF(E12=0,"",VLOOKUP(E12,TC!B$3:G$19,6,FALSE))</f>
        <v/>
      </c>
      <c r="I12" s="10" t="str">
        <f t="shared" si="0"/>
        <v/>
      </c>
      <c r="J12" s="129"/>
      <c r="K12" s="227"/>
      <c r="L12" s="126"/>
      <c r="M12" s="123"/>
      <c r="N12" s="120"/>
      <c r="O12" s="117"/>
      <c r="P12" s="114"/>
      <c r="Q12" s="258"/>
      <c r="R12" s="111"/>
      <c r="S12" s="108"/>
      <c r="T12" s="259"/>
      <c r="U12" s="189"/>
      <c r="V12" s="105"/>
      <c r="W12" s="184"/>
      <c r="X12" s="191"/>
      <c r="Y12" s="169"/>
      <c r="Z12" s="158"/>
      <c r="AA12" s="192"/>
      <c r="AB12" s="193"/>
      <c r="AC12" s="194"/>
      <c r="AD12" s="250"/>
      <c r="AE12" s="114"/>
      <c r="AF12" s="252"/>
      <c r="AG12" s="254"/>
      <c r="AH12" s="255"/>
      <c r="AI12" s="253"/>
      <c r="AJ12" s="222"/>
      <c r="AK12" s="179"/>
      <c r="AL12" s="174"/>
      <c r="AM12" s="92"/>
      <c r="AN12" s="102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8"/>
    </row>
    <row r="13" spans="1:52" ht="15.75" customHeight="1">
      <c r="A13" s="228" t="s">
        <v>40</v>
      </c>
      <c r="B13" s="228">
        <f>+B7+1</f>
        <v>44532</v>
      </c>
      <c r="C13" s="231" t="s">
        <v>22</v>
      </c>
      <c r="D13" s="234" t="s">
        <v>67</v>
      </c>
      <c r="E13" s="37" t="s">
        <v>23</v>
      </c>
      <c r="F13" s="78">
        <f>IF(E13=0,0,VLOOKUP(E13,'[1]TEMPS CYCLE'!B$3:C$49,2,FALSE))</f>
        <v>2.5806451612903225</v>
      </c>
      <c r="G13" s="82">
        <f>9*6.2</f>
        <v>55.800000000000004</v>
      </c>
      <c r="H13" s="9">
        <f>IF(E13=0,"",VLOOKUP(E13,TC!B$3:G$19,6,FALSE))</f>
        <v>21.030738750000001</v>
      </c>
      <c r="I13" s="9">
        <f t="shared" ref="I13:I70" si="20">IF(H13="","",G13*H13)</f>
        <v>1173.5152222500001</v>
      </c>
      <c r="J13" s="236">
        <v>720</v>
      </c>
      <c r="K13" s="206">
        <f t="shared" ref="K13" si="21">F13*G13+F14*G14+F15*G15</f>
        <v>144</v>
      </c>
      <c r="L13" s="209"/>
      <c r="M13" s="211"/>
      <c r="N13" s="214"/>
      <c r="O13" s="153"/>
      <c r="P13" s="151"/>
      <c r="Q13" s="148">
        <v>480</v>
      </c>
      <c r="R13" s="185"/>
      <c r="S13" s="218"/>
      <c r="T13" s="145"/>
      <c r="U13" s="201"/>
      <c r="V13" s="143"/>
      <c r="W13" s="162"/>
      <c r="X13" s="165">
        <f>SUM(K13:W15)</f>
        <v>624</v>
      </c>
      <c r="Y13" s="168">
        <f t="shared" ref="Y13" si="22">X13/$J13</f>
        <v>0.8666666666666667</v>
      </c>
      <c r="Z13" s="168">
        <f t="shared" ref="Z13" si="23">+K13/$J13</f>
        <v>0.2</v>
      </c>
      <c r="AA13" s="139">
        <f>IF(L13=0,0,L13/$J13)</f>
        <v>0</v>
      </c>
      <c r="AB13" s="136">
        <f>IF(M13=0,0,M13/$J13)</f>
        <v>0</v>
      </c>
      <c r="AC13" s="133">
        <f>IF(N13=0,0,N13/$J13)</f>
        <v>0</v>
      </c>
      <c r="AD13" s="198">
        <f>IF(O13=0,0,O13/$J13)</f>
        <v>0</v>
      </c>
      <c r="AE13" s="151">
        <f>IF(P13=0,0,P13/J13)</f>
        <v>0</v>
      </c>
      <c r="AF13" s="256">
        <f t="shared" ref="AF13:AK13" si="24">IF(Q13=0,0,Q13/$J13)</f>
        <v>0.66666666666666663</v>
      </c>
      <c r="AG13" s="238">
        <f t="shared" si="24"/>
        <v>0</v>
      </c>
      <c r="AH13" s="241">
        <f t="shared" si="24"/>
        <v>0</v>
      </c>
      <c r="AI13" s="245">
        <f t="shared" si="24"/>
        <v>0</v>
      </c>
      <c r="AJ13" s="159">
        <f t="shared" si="24"/>
        <v>0</v>
      </c>
      <c r="AK13" s="176">
        <f t="shared" si="24"/>
        <v>0</v>
      </c>
      <c r="AL13" s="203">
        <f t="shared" ref="AL13" si="25">IF(W13=0,0,W13/$J13)</f>
        <v>0</v>
      </c>
      <c r="AM13" s="90"/>
      <c r="AN13" s="102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8" t="s">
        <v>24</v>
      </c>
    </row>
    <row r="14" spans="1:52" ht="15.75" customHeight="1">
      <c r="A14" s="229"/>
      <c r="B14" s="229"/>
      <c r="C14" s="232"/>
      <c r="D14" s="131"/>
      <c r="E14" s="38"/>
      <c r="F14" s="79">
        <f>IF(E14=0,0,VLOOKUP(E14,'[1]TEMPS CYCLE'!B$3:C$49,2,FALSE))</f>
        <v>0</v>
      </c>
      <c r="G14" s="83"/>
      <c r="H14" s="19" t="str">
        <f>IF(E14=0,"",VLOOKUP(E14,TC!B$3:G$19,6,FALSE))</f>
        <v/>
      </c>
      <c r="I14" s="19" t="str">
        <f t="shared" si="20"/>
        <v/>
      </c>
      <c r="J14" s="128"/>
      <c r="K14" s="207"/>
      <c r="L14" s="125"/>
      <c r="M14" s="212"/>
      <c r="N14" s="119"/>
      <c r="O14" s="154"/>
      <c r="P14" s="113"/>
      <c r="Q14" s="149"/>
      <c r="R14" s="110"/>
      <c r="S14" s="107"/>
      <c r="T14" s="146"/>
      <c r="U14" s="188"/>
      <c r="V14" s="143"/>
      <c r="W14" s="163"/>
      <c r="X14" s="166"/>
      <c r="Y14" s="157"/>
      <c r="Z14" s="157"/>
      <c r="AA14" s="140"/>
      <c r="AB14" s="137"/>
      <c r="AC14" s="134"/>
      <c r="AD14" s="199"/>
      <c r="AE14" s="113"/>
      <c r="AF14" s="251"/>
      <c r="AG14" s="239"/>
      <c r="AH14" s="242"/>
      <c r="AI14" s="246"/>
      <c r="AJ14" s="160"/>
      <c r="AK14" s="176"/>
      <c r="AL14" s="204"/>
      <c r="AM14" s="90"/>
      <c r="AN14" s="102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8" t="s">
        <v>27</v>
      </c>
    </row>
    <row r="15" spans="1:52" ht="16.5" customHeight="1" thickBot="1">
      <c r="A15" s="229"/>
      <c r="B15" s="229"/>
      <c r="C15" s="233"/>
      <c r="D15" s="235"/>
      <c r="E15" s="39"/>
      <c r="F15" s="80">
        <f>IF(E15=0,0,VLOOKUP(E15,'[1]TEMPS CYCLE'!B$3:C$49,2,FALSE))</f>
        <v>0</v>
      </c>
      <c r="G15" s="84"/>
      <c r="H15" s="20" t="str">
        <f>IF(E15=0,"",VLOOKUP(E15,TC!B$3:G$19,6,FALSE))</f>
        <v/>
      </c>
      <c r="I15" s="20" t="str">
        <f t="shared" si="20"/>
        <v/>
      </c>
      <c r="J15" s="237"/>
      <c r="K15" s="208"/>
      <c r="L15" s="210"/>
      <c r="M15" s="213"/>
      <c r="N15" s="215"/>
      <c r="O15" s="155"/>
      <c r="P15" s="152"/>
      <c r="Q15" s="150"/>
      <c r="R15" s="186"/>
      <c r="S15" s="219"/>
      <c r="T15" s="147"/>
      <c r="U15" s="202"/>
      <c r="V15" s="144"/>
      <c r="W15" s="164"/>
      <c r="X15" s="167"/>
      <c r="Y15" s="169"/>
      <c r="Z15" s="169"/>
      <c r="AA15" s="141"/>
      <c r="AB15" s="138"/>
      <c r="AC15" s="135"/>
      <c r="AD15" s="200"/>
      <c r="AE15" s="152"/>
      <c r="AF15" s="257"/>
      <c r="AG15" s="240"/>
      <c r="AH15" s="243"/>
      <c r="AI15" s="247"/>
      <c r="AJ15" s="161"/>
      <c r="AK15" s="177"/>
      <c r="AL15" s="205"/>
      <c r="AM15" s="91"/>
      <c r="AN15" s="102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8" t="s">
        <v>28</v>
      </c>
    </row>
    <row r="16" spans="1:52" ht="15.75" customHeight="1" thickTop="1">
      <c r="A16" s="229"/>
      <c r="B16" s="229"/>
      <c r="C16" s="224" t="s">
        <v>26</v>
      </c>
      <c r="D16" s="130" t="s">
        <v>65</v>
      </c>
      <c r="E16" s="38"/>
      <c r="F16" s="79">
        <f>IF(E16=0,0,VLOOKUP(E16,'[1]TEMPS CYCLE'!B$3:C$49,2,FALSE))</f>
        <v>0</v>
      </c>
      <c r="G16" s="85"/>
      <c r="H16" s="7" t="str">
        <f>IF(E16=0,"",VLOOKUP(E16,TC!B$3:G$19,6,FALSE))</f>
        <v/>
      </c>
      <c r="I16" s="7" t="str">
        <f t="shared" si="20"/>
        <v/>
      </c>
      <c r="J16" s="128">
        <v>720</v>
      </c>
      <c r="K16" s="207">
        <f>F16*G16+F17*G17+F18*G18</f>
        <v>0</v>
      </c>
      <c r="L16" s="125"/>
      <c r="M16" s="212"/>
      <c r="N16" s="119"/>
      <c r="O16" s="116"/>
      <c r="P16" s="112"/>
      <c r="Q16" s="149">
        <v>720</v>
      </c>
      <c r="R16" s="110"/>
      <c r="S16" s="220"/>
      <c r="T16" s="146"/>
      <c r="U16" s="188"/>
      <c r="V16" s="103"/>
      <c r="W16" s="163"/>
      <c r="X16" s="166">
        <f t="shared" ref="X16" si="26">SUM(K16:W18)</f>
        <v>720</v>
      </c>
      <c r="Y16" s="168">
        <f t="shared" ref="Y16" si="27">X16/$J16</f>
        <v>1</v>
      </c>
      <c r="Z16" s="156">
        <f t="shared" ref="Z16" si="28">+K16/$J16</f>
        <v>0</v>
      </c>
      <c r="AA16" s="140">
        <f>IF(L16=0,0,L16/$J16)</f>
        <v>0</v>
      </c>
      <c r="AB16" s="137">
        <f>IF(M16=0,0,M16/$J16)</f>
        <v>0</v>
      </c>
      <c r="AC16" s="134">
        <f>IF(N16=0,0,N16/$J16)</f>
        <v>0</v>
      </c>
      <c r="AD16" s="199">
        <f>IF(O16=0,0,O16/$J16)</f>
        <v>0</v>
      </c>
      <c r="AE16" s="112">
        <f t="shared" ref="AE16" si="29">IF(P16=0,0,P16/J16)</f>
        <v>0</v>
      </c>
      <c r="AF16" s="251">
        <f t="shared" ref="AF16:AK16" si="30">IF(Q16=0,0,Q16/$J16)</f>
        <v>1</v>
      </c>
      <c r="AG16" s="239">
        <f t="shared" si="30"/>
        <v>0</v>
      </c>
      <c r="AH16" s="242">
        <f t="shared" si="30"/>
        <v>0</v>
      </c>
      <c r="AI16" s="246">
        <f t="shared" si="30"/>
        <v>0</v>
      </c>
      <c r="AJ16" s="160">
        <f t="shared" si="30"/>
        <v>0</v>
      </c>
      <c r="AK16" s="178">
        <f t="shared" si="30"/>
        <v>0</v>
      </c>
      <c r="AL16" s="204">
        <f t="shared" ref="AL16" si="31">IF(W16=0,0,W16/$J16)</f>
        <v>0</v>
      </c>
      <c r="AM16" s="90"/>
      <c r="AN16" s="102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8" t="s">
        <v>29</v>
      </c>
    </row>
    <row r="17" spans="1:52" ht="15.75" customHeight="1">
      <c r="A17" s="229"/>
      <c r="B17" s="229"/>
      <c r="C17" s="225"/>
      <c r="D17" s="131"/>
      <c r="E17" s="38"/>
      <c r="F17" s="79">
        <f>IF(E17=0,0,VLOOKUP(E17,'[1]TEMPS CYCLE'!B$3:C$49,2,FALSE))</f>
        <v>0</v>
      </c>
      <c r="G17" s="83"/>
      <c r="H17" s="19" t="str">
        <f>IF(E17=0,"",VLOOKUP(E17,TC!B$3:G$19,6,FALSE))</f>
        <v/>
      </c>
      <c r="I17" s="19" t="str">
        <f t="shared" si="20"/>
        <v/>
      </c>
      <c r="J17" s="128"/>
      <c r="K17" s="207"/>
      <c r="L17" s="125"/>
      <c r="M17" s="212"/>
      <c r="N17" s="119"/>
      <c r="O17" s="116"/>
      <c r="P17" s="113"/>
      <c r="Q17" s="149"/>
      <c r="R17" s="110"/>
      <c r="S17" s="220"/>
      <c r="T17" s="146"/>
      <c r="U17" s="188"/>
      <c r="V17" s="104"/>
      <c r="W17" s="163"/>
      <c r="X17" s="166"/>
      <c r="Y17" s="157"/>
      <c r="Z17" s="157"/>
      <c r="AA17" s="140"/>
      <c r="AB17" s="137"/>
      <c r="AC17" s="134"/>
      <c r="AD17" s="199"/>
      <c r="AE17" s="113"/>
      <c r="AF17" s="251"/>
      <c r="AG17" s="239"/>
      <c r="AH17" s="242"/>
      <c r="AI17" s="246"/>
      <c r="AJ17" s="160"/>
      <c r="AK17" s="176"/>
      <c r="AL17" s="204"/>
      <c r="AM17" s="90"/>
      <c r="AN17" s="102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8" t="s">
        <v>30</v>
      </c>
    </row>
    <row r="18" spans="1:52" ht="16.5" customHeight="1" thickBot="1">
      <c r="A18" s="230"/>
      <c r="B18" s="230"/>
      <c r="C18" s="226"/>
      <c r="D18" s="132"/>
      <c r="E18" s="40"/>
      <c r="F18" s="81">
        <f>IF(E18=0,0,VLOOKUP(E18,'[1]TEMPS CYCLE'!B$3:C$49,2,FALSE))</f>
        <v>0</v>
      </c>
      <c r="G18" s="86"/>
      <c r="H18" s="10" t="str">
        <f>IF(E18=0,"",VLOOKUP(E18,TC!B$3:G$19,6,FALSE))</f>
        <v/>
      </c>
      <c r="I18" s="10" t="str">
        <f t="shared" si="20"/>
        <v/>
      </c>
      <c r="J18" s="129"/>
      <c r="K18" s="227"/>
      <c r="L18" s="126"/>
      <c r="M18" s="244"/>
      <c r="N18" s="120"/>
      <c r="O18" s="117"/>
      <c r="P18" s="114"/>
      <c r="Q18" s="258"/>
      <c r="R18" s="111"/>
      <c r="S18" s="221"/>
      <c r="T18" s="259"/>
      <c r="U18" s="189"/>
      <c r="V18" s="105"/>
      <c r="W18" s="184"/>
      <c r="X18" s="191"/>
      <c r="Y18" s="169"/>
      <c r="Z18" s="158"/>
      <c r="AA18" s="192"/>
      <c r="AB18" s="193"/>
      <c r="AC18" s="194"/>
      <c r="AD18" s="250"/>
      <c r="AE18" s="114"/>
      <c r="AF18" s="252"/>
      <c r="AG18" s="254"/>
      <c r="AH18" s="255"/>
      <c r="AI18" s="253"/>
      <c r="AJ18" s="222"/>
      <c r="AK18" s="179"/>
      <c r="AL18" s="223"/>
      <c r="AM18" s="92"/>
      <c r="AN18" s="102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8" t="s">
        <v>31</v>
      </c>
    </row>
    <row r="19" spans="1:52" ht="15" customHeight="1">
      <c r="A19" s="228" t="s">
        <v>42</v>
      </c>
      <c r="B19" s="228">
        <f>+B13+1</f>
        <v>44533</v>
      </c>
      <c r="C19" s="231" t="s">
        <v>22</v>
      </c>
      <c r="D19" s="248" t="s">
        <v>67</v>
      </c>
      <c r="E19" s="37" t="s">
        <v>23</v>
      </c>
      <c r="F19" s="78">
        <f>IF(E19=0,0,VLOOKUP(E19,'[1]TEMPS CYCLE'!B$3:C$49,2,FALSE))</f>
        <v>2.5806451612903225</v>
      </c>
      <c r="G19" s="82">
        <f>13*6.2</f>
        <v>80.600000000000009</v>
      </c>
      <c r="H19" s="9">
        <f>IF(E19=0,"",VLOOKUP(E19,TC!B$3:G$19,6,FALSE))</f>
        <v>21.030738750000001</v>
      </c>
      <c r="I19" s="9">
        <f t="shared" si="20"/>
        <v>1695.0775432500002</v>
      </c>
      <c r="J19" s="236">
        <v>720</v>
      </c>
      <c r="K19" s="206">
        <f>F19*G19+F20*G20+F21*G21</f>
        <v>208.00000000000003</v>
      </c>
      <c r="L19" s="209"/>
      <c r="M19" s="211"/>
      <c r="N19" s="214"/>
      <c r="O19" s="153"/>
      <c r="P19" s="151"/>
      <c r="Q19" s="148">
        <v>420</v>
      </c>
      <c r="R19" s="185"/>
      <c r="S19" s="218"/>
      <c r="T19" s="145"/>
      <c r="U19" s="201"/>
      <c r="V19" s="143"/>
      <c r="W19" s="162"/>
      <c r="X19" s="165">
        <f t="shared" ref="X19" si="32">SUM(K19:W21)</f>
        <v>628</v>
      </c>
      <c r="Y19" s="168">
        <f t="shared" ref="Y19" si="33">X19/$J19</f>
        <v>0.87222222222222223</v>
      </c>
      <c r="Z19" s="168">
        <f t="shared" ref="Z19" si="34">+K19/$J19</f>
        <v>0.28888888888888892</v>
      </c>
      <c r="AA19" s="139">
        <f>IF(L19=0,0,L19/$J19)</f>
        <v>0</v>
      </c>
      <c r="AB19" s="136">
        <f t="shared" ref="AB19:AD19" si="35">IF(M19=0,0,M19/$J19)</f>
        <v>0</v>
      </c>
      <c r="AC19" s="133">
        <f t="shared" si="35"/>
        <v>0</v>
      </c>
      <c r="AD19" s="198">
        <f t="shared" si="35"/>
        <v>0</v>
      </c>
      <c r="AE19" s="151">
        <f>IF(P19=0,0,P19/J19)</f>
        <v>0</v>
      </c>
      <c r="AF19" s="256">
        <f t="shared" ref="AF19:AK19" si="36">IF(Q19=0,0,Q19/$J19)</f>
        <v>0.58333333333333337</v>
      </c>
      <c r="AG19" s="238">
        <f t="shared" si="36"/>
        <v>0</v>
      </c>
      <c r="AH19" s="241">
        <f t="shared" si="36"/>
        <v>0</v>
      </c>
      <c r="AI19" s="245">
        <f t="shared" si="36"/>
        <v>0</v>
      </c>
      <c r="AJ19" s="159">
        <f t="shared" si="36"/>
        <v>0</v>
      </c>
      <c r="AK19" s="176">
        <f t="shared" si="36"/>
        <v>0</v>
      </c>
      <c r="AL19" s="203">
        <f t="shared" ref="AL19" si="37">IF(W19=0,0,W19/$J19)</f>
        <v>0</v>
      </c>
      <c r="AM19" s="90"/>
      <c r="AN19" s="102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8" t="s">
        <v>32</v>
      </c>
    </row>
    <row r="20" spans="1:52" ht="15.75" customHeight="1">
      <c r="A20" s="229"/>
      <c r="B20" s="229"/>
      <c r="C20" s="232"/>
      <c r="D20" s="225"/>
      <c r="E20" s="38"/>
      <c r="F20" s="79">
        <f>IF(E20=0,0,VLOOKUP(E20,'[1]TEMPS CYCLE'!B$3:C$49,2,FALSE))</f>
        <v>0</v>
      </c>
      <c r="G20" s="83"/>
      <c r="H20" s="19" t="str">
        <f>IF(E20=0,"",VLOOKUP(E20,TC!B$3:G$19,6,FALSE))</f>
        <v/>
      </c>
      <c r="I20" s="19" t="str">
        <f t="shared" si="20"/>
        <v/>
      </c>
      <c r="J20" s="128"/>
      <c r="K20" s="207"/>
      <c r="L20" s="125"/>
      <c r="M20" s="212"/>
      <c r="N20" s="119"/>
      <c r="O20" s="154"/>
      <c r="P20" s="113"/>
      <c r="Q20" s="149"/>
      <c r="R20" s="110"/>
      <c r="S20" s="107"/>
      <c r="T20" s="146"/>
      <c r="U20" s="188"/>
      <c r="V20" s="143"/>
      <c r="W20" s="163"/>
      <c r="X20" s="166"/>
      <c r="Y20" s="157"/>
      <c r="Z20" s="157"/>
      <c r="AA20" s="140"/>
      <c r="AB20" s="137"/>
      <c r="AC20" s="134"/>
      <c r="AD20" s="199"/>
      <c r="AE20" s="113"/>
      <c r="AF20" s="251"/>
      <c r="AG20" s="239"/>
      <c r="AH20" s="242"/>
      <c r="AI20" s="246"/>
      <c r="AJ20" s="160"/>
      <c r="AK20" s="176"/>
      <c r="AL20" s="204"/>
      <c r="AM20" s="90"/>
      <c r="AN20" s="102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8" t="s">
        <v>34</v>
      </c>
    </row>
    <row r="21" spans="1:52" ht="16.5" customHeight="1" thickBot="1">
      <c r="A21" s="229"/>
      <c r="B21" s="229"/>
      <c r="C21" s="233"/>
      <c r="D21" s="249"/>
      <c r="E21" s="39"/>
      <c r="F21" s="80">
        <f>IF(E21=0,0,VLOOKUP(E21,'[1]TEMPS CYCLE'!B$3:C$49,2,FALSE))</f>
        <v>0</v>
      </c>
      <c r="G21" s="84"/>
      <c r="H21" s="20" t="str">
        <f>IF(E21=0,"",VLOOKUP(E21,TC!B$3:G$19,6,FALSE))</f>
        <v/>
      </c>
      <c r="I21" s="20" t="str">
        <f t="shared" si="20"/>
        <v/>
      </c>
      <c r="J21" s="237"/>
      <c r="K21" s="208"/>
      <c r="L21" s="210"/>
      <c r="M21" s="213"/>
      <c r="N21" s="215"/>
      <c r="O21" s="155"/>
      <c r="P21" s="152"/>
      <c r="Q21" s="150"/>
      <c r="R21" s="186"/>
      <c r="S21" s="219"/>
      <c r="T21" s="147"/>
      <c r="U21" s="202"/>
      <c r="V21" s="144"/>
      <c r="W21" s="164"/>
      <c r="X21" s="167"/>
      <c r="Y21" s="169"/>
      <c r="Z21" s="169"/>
      <c r="AA21" s="141"/>
      <c r="AB21" s="138"/>
      <c r="AC21" s="135"/>
      <c r="AD21" s="200"/>
      <c r="AE21" s="152"/>
      <c r="AF21" s="257"/>
      <c r="AG21" s="240"/>
      <c r="AH21" s="243"/>
      <c r="AI21" s="247"/>
      <c r="AJ21" s="161"/>
      <c r="AK21" s="177"/>
      <c r="AL21" s="205"/>
      <c r="AM21" s="91"/>
      <c r="AN21" s="102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8" t="s">
        <v>35</v>
      </c>
    </row>
    <row r="22" spans="1:52" ht="15.75" customHeight="1" thickTop="1">
      <c r="A22" s="229"/>
      <c r="B22" s="229"/>
      <c r="C22" s="224" t="s">
        <v>26</v>
      </c>
      <c r="D22" s="130" t="s">
        <v>65</v>
      </c>
      <c r="E22" s="38"/>
      <c r="F22" s="79">
        <f>IF(E22=0,0,VLOOKUP(E22,'[1]TEMPS CYCLE'!B$3:C$49,2,FALSE))</f>
        <v>0</v>
      </c>
      <c r="G22" s="85"/>
      <c r="H22" s="7" t="str">
        <f>IF(E22=0,"",VLOOKUP(E22,TC!B$3:G$19,6,FALSE))</f>
        <v/>
      </c>
      <c r="I22" s="7" t="str">
        <f t="shared" si="20"/>
        <v/>
      </c>
      <c r="J22" s="236">
        <v>720</v>
      </c>
      <c r="K22" s="266">
        <f>F22*G22+F23*G23+F24*G24</f>
        <v>0</v>
      </c>
      <c r="L22" s="267"/>
      <c r="M22" s="268"/>
      <c r="N22" s="260"/>
      <c r="O22" s="261"/>
      <c r="P22" s="112"/>
      <c r="Q22" s="262">
        <v>720</v>
      </c>
      <c r="R22" s="264"/>
      <c r="S22" s="265"/>
      <c r="T22" s="263"/>
      <c r="U22" s="187"/>
      <c r="V22" s="103"/>
      <c r="W22" s="183"/>
      <c r="X22" s="190">
        <f t="shared" ref="X22" si="38">SUM(K22:W24)</f>
        <v>720</v>
      </c>
      <c r="Y22" s="168">
        <f t="shared" ref="Y22" si="39">X22/$J22</f>
        <v>1</v>
      </c>
      <c r="Z22" s="156">
        <f t="shared" ref="Z22" si="40">+K22/$J22</f>
        <v>0</v>
      </c>
      <c r="AA22" s="140">
        <f>IF(L22=0,0,L22/$J22)</f>
        <v>0</v>
      </c>
      <c r="AB22" s="137">
        <f>IF(M22=0,0,M22/$J22)</f>
        <v>0</v>
      </c>
      <c r="AC22" s="134">
        <f>IF(N22=0,0,N22/$J22)</f>
        <v>0</v>
      </c>
      <c r="AD22" s="199">
        <f>IF(O22=0,0,O22/$J22)</f>
        <v>0</v>
      </c>
      <c r="AE22" s="112">
        <f t="shared" ref="AE22" si="41">IF(P22=0,0,P22/J22)</f>
        <v>0</v>
      </c>
      <c r="AF22" s="251">
        <f t="shared" ref="AF22:AK22" si="42">IF(Q22=0,0,Q22/$J22)</f>
        <v>1</v>
      </c>
      <c r="AG22" s="239">
        <f t="shared" si="42"/>
        <v>0</v>
      </c>
      <c r="AH22" s="242">
        <f t="shared" si="42"/>
        <v>0</v>
      </c>
      <c r="AI22" s="246">
        <f t="shared" si="42"/>
        <v>0</v>
      </c>
      <c r="AJ22" s="160">
        <f t="shared" si="42"/>
        <v>0</v>
      </c>
      <c r="AK22" s="178">
        <f t="shared" si="42"/>
        <v>0</v>
      </c>
      <c r="AL22" s="204">
        <f t="shared" ref="AL22" si="43">IF(W22=0,0,W22/$J22)</f>
        <v>0</v>
      </c>
      <c r="AM22" s="90"/>
      <c r="AN22" s="102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8" t="s">
        <v>36</v>
      </c>
    </row>
    <row r="23" spans="1:52" ht="15.75" customHeight="1">
      <c r="A23" s="229"/>
      <c r="B23" s="229"/>
      <c r="C23" s="225"/>
      <c r="D23" s="131"/>
      <c r="E23" s="38"/>
      <c r="F23" s="79">
        <f>IF(E23=0,0,VLOOKUP(E23,'[1]TEMPS CYCLE'!B$3:C$49,2,FALSE))</f>
        <v>0</v>
      </c>
      <c r="G23" s="83"/>
      <c r="H23" s="19" t="str">
        <f>IF(E23=0,"",VLOOKUP(E23,TC!B$3:G$19,6,FALSE))</f>
        <v/>
      </c>
      <c r="I23" s="19" t="str">
        <f t="shared" si="20"/>
        <v/>
      </c>
      <c r="J23" s="128"/>
      <c r="K23" s="207"/>
      <c r="L23" s="125"/>
      <c r="M23" s="212"/>
      <c r="N23" s="119"/>
      <c r="O23" s="116"/>
      <c r="P23" s="113"/>
      <c r="Q23" s="149"/>
      <c r="R23" s="110"/>
      <c r="S23" s="107"/>
      <c r="T23" s="146"/>
      <c r="U23" s="188"/>
      <c r="V23" s="104"/>
      <c r="W23" s="163"/>
      <c r="X23" s="166"/>
      <c r="Y23" s="157"/>
      <c r="Z23" s="157"/>
      <c r="AA23" s="140"/>
      <c r="AB23" s="137"/>
      <c r="AC23" s="134"/>
      <c r="AD23" s="199"/>
      <c r="AE23" s="113"/>
      <c r="AF23" s="251"/>
      <c r="AG23" s="239"/>
      <c r="AH23" s="242"/>
      <c r="AI23" s="246"/>
      <c r="AJ23" s="160"/>
      <c r="AK23" s="176"/>
      <c r="AL23" s="204"/>
      <c r="AM23" s="90"/>
      <c r="AN23" s="102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8" t="s">
        <v>37</v>
      </c>
    </row>
    <row r="24" spans="1:52" ht="16.5" customHeight="1" thickBot="1">
      <c r="A24" s="230"/>
      <c r="B24" s="230"/>
      <c r="C24" s="226"/>
      <c r="D24" s="132"/>
      <c r="E24" s="40"/>
      <c r="F24" s="81">
        <f>IF(E24=0,0,VLOOKUP(E24,'[1]TEMPS CYCLE'!B$3:C$49,2,FALSE))</f>
        <v>0</v>
      </c>
      <c r="G24" s="86"/>
      <c r="H24" s="10" t="str">
        <f>IF(E24=0,"",VLOOKUP(E24,TC!B$3:G$19,6,FALSE))</f>
        <v/>
      </c>
      <c r="I24" s="10" t="str">
        <f t="shared" si="20"/>
        <v/>
      </c>
      <c r="J24" s="129"/>
      <c r="K24" s="227"/>
      <c r="L24" s="126"/>
      <c r="M24" s="244"/>
      <c r="N24" s="120"/>
      <c r="O24" s="117"/>
      <c r="P24" s="114"/>
      <c r="Q24" s="258"/>
      <c r="R24" s="111"/>
      <c r="S24" s="108"/>
      <c r="T24" s="259"/>
      <c r="U24" s="189"/>
      <c r="V24" s="105"/>
      <c r="W24" s="184"/>
      <c r="X24" s="191"/>
      <c r="Y24" s="169"/>
      <c r="Z24" s="158"/>
      <c r="AA24" s="192"/>
      <c r="AB24" s="193"/>
      <c r="AC24" s="194"/>
      <c r="AD24" s="250"/>
      <c r="AE24" s="114"/>
      <c r="AF24" s="252"/>
      <c r="AG24" s="254"/>
      <c r="AH24" s="255"/>
      <c r="AI24" s="253"/>
      <c r="AJ24" s="222"/>
      <c r="AK24" s="179"/>
      <c r="AL24" s="223"/>
      <c r="AM24" s="92"/>
      <c r="AN24" s="102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8" t="s">
        <v>38</v>
      </c>
    </row>
    <row r="25" spans="1:52" ht="15" customHeight="1">
      <c r="A25" s="228" t="s">
        <v>43</v>
      </c>
      <c r="B25" s="228">
        <f>+B19+1</f>
        <v>44534</v>
      </c>
      <c r="C25" s="231" t="s">
        <v>22</v>
      </c>
      <c r="D25" s="248" t="s">
        <v>67</v>
      </c>
      <c r="E25" s="37" t="s">
        <v>23</v>
      </c>
      <c r="F25" s="78">
        <f>IF(E25=0,0,VLOOKUP(E25,'[1]TEMPS CYCLE'!B$3:C$49,2,FALSE))</f>
        <v>2.5806451612903225</v>
      </c>
      <c r="G25" s="82">
        <f>17*6.2</f>
        <v>105.4</v>
      </c>
      <c r="H25" s="9">
        <f>IF(E25=0,"",VLOOKUP(E25,TC!B$3:G$19,6,FALSE))</f>
        <v>21.030738750000001</v>
      </c>
      <c r="I25" s="9">
        <f t="shared" si="20"/>
        <v>2216.6398642500003</v>
      </c>
      <c r="J25" s="236">
        <v>720</v>
      </c>
      <c r="K25" s="206">
        <f t="shared" ref="K25" si="44">F25*G25+F26*G26+F27*G27</f>
        <v>272</v>
      </c>
      <c r="L25" s="209"/>
      <c r="M25" s="211"/>
      <c r="N25" s="214"/>
      <c r="O25" s="153"/>
      <c r="P25" s="151"/>
      <c r="Q25" s="148">
        <v>360</v>
      </c>
      <c r="R25" s="185"/>
      <c r="S25" s="218"/>
      <c r="T25" s="145"/>
      <c r="U25" s="201"/>
      <c r="V25" s="143"/>
      <c r="W25" s="162"/>
      <c r="X25" s="165">
        <f t="shared" ref="X25" si="45">SUM(K25:W27)</f>
        <v>632</v>
      </c>
      <c r="Y25" s="168">
        <f t="shared" ref="Y25" si="46">X25/$J25</f>
        <v>0.87777777777777777</v>
      </c>
      <c r="Z25" s="168">
        <f t="shared" ref="Z25" si="47">+K25/$J25</f>
        <v>0.37777777777777777</v>
      </c>
      <c r="AA25" s="139">
        <f>IF(L25=0,0,L25/$J25)</f>
        <v>0</v>
      </c>
      <c r="AB25" s="136">
        <f t="shared" ref="AB25:AD25" si="48">IF(M25=0,0,M25/$J25)</f>
        <v>0</v>
      </c>
      <c r="AC25" s="133">
        <f t="shared" si="48"/>
        <v>0</v>
      </c>
      <c r="AD25" s="198">
        <f t="shared" si="48"/>
        <v>0</v>
      </c>
      <c r="AE25" s="151">
        <f>IF(P25=0,0,P25/J25)</f>
        <v>0</v>
      </c>
      <c r="AF25" s="256">
        <f t="shared" ref="AF25:AK25" si="49">IF(Q25=0,0,Q25/$J25)</f>
        <v>0.5</v>
      </c>
      <c r="AG25" s="238">
        <f t="shared" si="49"/>
        <v>0</v>
      </c>
      <c r="AH25" s="241">
        <f t="shared" si="49"/>
        <v>0</v>
      </c>
      <c r="AI25" s="245">
        <f t="shared" si="49"/>
        <v>0</v>
      </c>
      <c r="AJ25" s="159">
        <f t="shared" si="49"/>
        <v>0</v>
      </c>
      <c r="AK25" s="176">
        <f t="shared" si="49"/>
        <v>0</v>
      </c>
      <c r="AL25" s="203">
        <f t="shared" ref="AL25" si="50">IF(W25=0,0,W25/$J25)</f>
        <v>0</v>
      </c>
      <c r="AM25" s="90"/>
      <c r="AN25" s="102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8" t="s">
        <v>39</v>
      </c>
    </row>
    <row r="26" spans="1:52" ht="15.75" customHeight="1">
      <c r="A26" s="229"/>
      <c r="B26" s="229"/>
      <c r="C26" s="232"/>
      <c r="D26" s="225"/>
      <c r="E26" s="38"/>
      <c r="F26" s="79">
        <f>IF(E26=0,0,VLOOKUP(E26,'[1]TEMPS CYCLE'!B$3:C$49,2,FALSE))</f>
        <v>0</v>
      </c>
      <c r="G26" s="83"/>
      <c r="H26" s="19" t="str">
        <f>IF(E26=0,"",VLOOKUP(E26,TC!B$3:G$19,6,FALSE))</f>
        <v/>
      </c>
      <c r="I26" s="19" t="str">
        <f t="shared" si="20"/>
        <v/>
      </c>
      <c r="J26" s="128"/>
      <c r="K26" s="207"/>
      <c r="L26" s="125"/>
      <c r="M26" s="212"/>
      <c r="N26" s="119"/>
      <c r="O26" s="154"/>
      <c r="P26" s="113"/>
      <c r="Q26" s="149"/>
      <c r="R26" s="110"/>
      <c r="S26" s="107"/>
      <c r="T26" s="146"/>
      <c r="U26" s="188"/>
      <c r="V26" s="143"/>
      <c r="W26" s="163"/>
      <c r="X26" s="166"/>
      <c r="Y26" s="157"/>
      <c r="Z26" s="157"/>
      <c r="AA26" s="140"/>
      <c r="AB26" s="137"/>
      <c r="AC26" s="134"/>
      <c r="AD26" s="199"/>
      <c r="AE26" s="113"/>
      <c r="AF26" s="251"/>
      <c r="AG26" s="239"/>
      <c r="AH26" s="242"/>
      <c r="AI26" s="246"/>
      <c r="AJ26" s="160"/>
      <c r="AK26" s="176"/>
      <c r="AL26" s="204"/>
      <c r="AM26" s="90"/>
      <c r="AN26" s="102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8" t="s">
        <v>41</v>
      </c>
    </row>
    <row r="27" spans="1:52" ht="16.5" customHeight="1" thickBot="1">
      <c r="A27" s="229"/>
      <c r="B27" s="229"/>
      <c r="C27" s="233"/>
      <c r="D27" s="249"/>
      <c r="E27" s="39"/>
      <c r="F27" s="80">
        <f>IF(E27=0,0,VLOOKUP(E27,'[1]TEMPS CYCLE'!B$3:C$49,2,FALSE))</f>
        <v>0</v>
      </c>
      <c r="G27" s="84"/>
      <c r="H27" s="20" t="str">
        <f>IF(E27=0,"",VLOOKUP(E27,TC!B$3:G$19,6,FALSE))</f>
        <v/>
      </c>
      <c r="I27" s="20" t="str">
        <f t="shared" si="20"/>
        <v/>
      </c>
      <c r="J27" s="237"/>
      <c r="K27" s="208"/>
      <c r="L27" s="210"/>
      <c r="M27" s="213"/>
      <c r="N27" s="215"/>
      <c r="O27" s="155"/>
      <c r="P27" s="152"/>
      <c r="Q27" s="150"/>
      <c r="R27" s="186"/>
      <c r="S27" s="219"/>
      <c r="T27" s="147"/>
      <c r="U27" s="202"/>
      <c r="V27" s="144"/>
      <c r="W27" s="164"/>
      <c r="X27" s="167"/>
      <c r="Y27" s="169"/>
      <c r="Z27" s="169"/>
      <c r="AA27" s="141"/>
      <c r="AB27" s="138"/>
      <c r="AC27" s="135"/>
      <c r="AD27" s="200"/>
      <c r="AE27" s="152"/>
      <c r="AF27" s="257"/>
      <c r="AG27" s="240"/>
      <c r="AH27" s="243"/>
      <c r="AI27" s="247"/>
      <c r="AJ27" s="161"/>
      <c r="AK27" s="177"/>
      <c r="AL27" s="205"/>
      <c r="AM27" s="91"/>
      <c r="AN27" s="102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8" t="s">
        <v>23</v>
      </c>
    </row>
    <row r="28" spans="1:52" ht="15.75" customHeight="1" thickTop="1">
      <c r="A28" s="229"/>
      <c r="B28" s="229"/>
      <c r="C28" s="224" t="s">
        <v>26</v>
      </c>
      <c r="D28" s="130" t="s">
        <v>65</v>
      </c>
      <c r="E28" s="38" t="s">
        <v>23</v>
      </c>
      <c r="F28" s="79">
        <f>IF(E28=0,0,VLOOKUP(E28,'[1]TEMPS CYCLE'!B$3:C$49,2,FALSE))</f>
        <v>2.5806451612903225</v>
      </c>
      <c r="G28" s="85">
        <f>27*6.2</f>
        <v>167.4</v>
      </c>
      <c r="H28" s="7">
        <f>IF(E28=0,"",VLOOKUP(E28,TC!B$3:G$19,6,FALSE))</f>
        <v>21.030738750000001</v>
      </c>
      <c r="I28" s="7">
        <f t="shared" si="20"/>
        <v>3520.5456667500002</v>
      </c>
      <c r="J28" s="236">
        <v>720</v>
      </c>
      <c r="K28" s="266">
        <f t="shared" ref="K28" si="51">F28*G28+F29*G29+F30*G30</f>
        <v>432</v>
      </c>
      <c r="L28" s="267"/>
      <c r="M28" s="212"/>
      <c r="N28" s="119"/>
      <c r="O28" s="116"/>
      <c r="P28" s="112"/>
      <c r="Q28" s="149">
        <v>180</v>
      </c>
      <c r="R28" s="110"/>
      <c r="S28" s="107"/>
      <c r="T28" s="146"/>
      <c r="U28" s="187"/>
      <c r="V28" s="103"/>
      <c r="W28" s="183"/>
      <c r="X28" s="190">
        <f t="shared" ref="X28" si="52">SUM(K28:W30)</f>
        <v>612</v>
      </c>
      <c r="Y28" s="168">
        <f t="shared" ref="Y28" si="53">X28/$J28</f>
        <v>0.85</v>
      </c>
      <c r="Z28" s="156">
        <f t="shared" ref="Z28" si="54">+K28/$J28</f>
        <v>0.6</v>
      </c>
      <c r="AA28" s="140">
        <f>IF(L28=0,0,L28/$J28)</f>
        <v>0</v>
      </c>
      <c r="AB28" s="137">
        <f>IF(M28=0,0,M28/$J28)</f>
        <v>0</v>
      </c>
      <c r="AC28" s="134">
        <f>IF(N28=0,0,N28/$J28)</f>
        <v>0</v>
      </c>
      <c r="AD28" s="199">
        <f>IF(O28=0,0,O28/$J28)</f>
        <v>0</v>
      </c>
      <c r="AE28" s="112">
        <f t="shared" ref="AE28" si="55">IF(P28=0,0,P28/J28)</f>
        <v>0</v>
      </c>
      <c r="AF28" s="251">
        <f t="shared" ref="AF28:AK28" si="56">IF(Q28=0,0,Q28/$J28)</f>
        <v>0.25</v>
      </c>
      <c r="AG28" s="239">
        <f t="shared" si="56"/>
        <v>0</v>
      </c>
      <c r="AH28" s="242">
        <f t="shared" si="56"/>
        <v>0</v>
      </c>
      <c r="AI28" s="246">
        <f t="shared" si="56"/>
        <v>0</v>
      </c>
      <c r="AJ28" s="160">
        <f t="shared" si="56"/>
        <v>0</v>
      </c>
      <c r="AK28" s="178">
        <f t="shared" si="56"/>
        <v>0</v>
      </c>
      <c r="AL28" s="204">
        <f t="shared" ref="AL28" si="57">IF(W28=0,0,W28/$J28)</f>
        <v>0</v>
      </c>
      <c r="AM28" s="90"/>
      <c r="AN28" s="102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8"/>
    </row>
    <row r="29" spans="1:52" ht="15.75" customHeight="1">
      <c r="A29" s="229"/>
      <c r="B29" s="229"/>
      <c r="C29" s="225"/>
      <c r="D29" s="131"/>
      <c r="E29" s="38"/>
      <c r="F29" s="79">
        <f>IF(E29=0,0,VLOOKUP(E29,'[1]TEMPS CYCLE'!B$3:C$49,2,FALSE))</f>
        <v>0</v>
      </c>
      <c r="G29" s="83"/>
      <c r="H29" s="19" t="str">
        <f>IF(E29=0,"",VLOOKUP(E29,TC!B$3:G$19,6,FALSE))</f>
        <v/>
      </c>
      <c r="I29" s="19" t="str">
        <f t="shared" si="20"/>
        <v/>
      </c>
      <c r="J29" s="128"/>
      <c r="K29" s="207"/>
      <c r="L29" s="125"/>
      <c r="M29" s="212"/>
      <c r="N29" s="119"/>
      <c r="O29" s="116"/>
      <c r="P29" s="113"/>
      <c r="Q29" s="149"/>
      <c r="R29" s="110"/>
      <c r="S29" s="107"/>
      <c r="T29" s="146"/>
      <c r="U29" s="188"/>
      <c r="V29" s="104"/>
      <c r="W29" s="163"/>
      <c r="X29" s="166"/>
      <c r="Y29" s="157"/>
      <c r="Z29" s="157"/>
      <c r="AA29" s="140"/>
      <c r="AB29" s="137"/>
      <c r="AC29" s="134"/>
      <c r="AD29" s="199"/>
      <c r="AE29" s="113"/>
      <c r="AF29" s="251"/>
      <c r="AG29" s="239"/>
      <c r="AH29" s="242"/>
      <c r="AI29" s="246"/>
      <c r="AJ29" s="160"/>
      <c r="AK29" s="176"/>
      <c r="AL29" s="204"/>
      <c r="AM29" s="90"/>
      <c r="AN29" s="102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8"/>
    </row>
    <row r="30" spans="1:52" ht="16.5" customHeight="1" thickBot="1">
      <c r="A30" s="230"/>
      <c r="B30" s="230"/>
      <c r="C30" s="226"/>
      <c r="D30" s="132"/>
      <c r="E30" s="40"/>
      <c r="F30" s="81">
        <f>IF(E30=0,0,VLOOKUP(E30,'[1]TEMPS CYCLE'!B$3:C$49,2,FALSE))</f>
        <v>0</v>
      </c>
      <c r="G30" s="86"/>
      <c r="H30" s="10" t="str">
        <f>IF(E30=0,"",VLOOKUP(E30,TC!B$3:G$19,6,FALSE))</f>
        <v/>
      </c>
      <c r="I30" s="10" t="str">
        <f t="shared" si="20"/>
        <v/>
      </c>
      <c r="J30" s="129"/>
      <c r="K30" s="227"/>
      <c r="L30" s="126"/>
      <c r="M30" s="244"/>
      <c r="N30" s="120"/>
      <c r="O30" s="117"/>
      <c r="P30" s="114"/>
      <c r="Q30" s="258"/>
      <c r="R30" s="111"/>
      <c r="S30" s="108"/>
      <c r="T30" s="259"/>
      <c r="U30" s="189"/>
      <c r="V30" s="105"/>
      <c r="W30" s="184"/>
      <c r="X30" s="191"/>
      <c r="Y30" s="169"/>
      <c r="Z30" s="158"/>
      <c r="AA30" s="192"/>
      <c r="AB30" s="193"/>
      <c r="AC30" s="194"/>
      <c r="AD30" s="250"/>
      <c r="AE30" s="114"/>
      <c r="AF30" s="252"/>
      <c r="AG30" s="254"/>
      <c r="AH30" s="255"/>
      <c r="AI30" s="253"/>
      <c r="AJ30" s="222"/>
      <c r="AK30" s="179"/>
      <c r="AL30" s="223"/>
      <c r="AM30" s="92"/>
      <c r="AN30" s="102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8"/>
    </row>
    <row r="31" spans="1:52" ht="15.75" customHeight="1">
      <c r="A31" s="228" t="s">
        <v>21</v>
      </c>
      <c r="B31" s="228">
        <f>+B25+2</f>
        <v>44536</v>
      </c>
      <c r="C31" s="231" t="s">
        <v>22</v>
      </c>
      <c r="D31" s="234" t="s">
        <v>65</v>
      </c>
      <c r="E31" s="37" t="s">
        <v>23</v>
      </c>
      <c r="F31" s="78">
        <f>IF(E31=0,0,VLOOKUP(E31,'[1]TEMPS CYCLE'!B$3:C$49,2,FALSE))</f>
        <v>2.5806451612903225</v>
      </c>
      <c r="G31" s="82">
        <f>38*6.2</f>
        <v>235.6</v>
      </c>
      <c r="H31" s="9">
        <f>IF(E31=0,"",VLOOKUP(E31,TC!B$3:G$19,6,FALSE))</f>
        <v>21.030738750000001</v>
      </c>
      <c r="I31" s="9">
        <f t="shared" si="20"/>
        <v>4954.8420495</v>
      </c>
      <c r="J31" s="236">
        <v>720</v>
      </c>
      <c r="K31" s="206">
        <f t="shared" ref="K31" si="58">F31*G31+F32*G32+F33*G33</f>
        <v>608</v>
      </c>
      <c r="L31" s="271"/>
      <c r="M31" s="211"/>
      <c r="N31" s="214"/>
      <c r="O31" s="153"/>
      <c r="P31" s="151"/>
      <c r="Q31" s="148"/>
      <c r="R31" s="185"/>
      <c r="S31" s="218"/>
      <c r="T31" s="145"/>
      <c r="U31" s="201"/>
      <c r="V31" s="143"/>
      <c r="W31" s="162"/>
      <c r="X31" s="165">
        <f t="shared" ref="X31" si="59">SUM(K31:W33)</f>
        <v>608</v>
      </c>
      <c r="Y31" s="168">
        <f t="shared" ref="Y31" si="60">X31/$J31</f>
        <v>0.84444444444444444</v>
      </c>
      <c r="Z31" s="168">
        <f t="shared" ref="Z31" si="61">+K31/$J31</f>
        <v>0.84444444444444444</v>
      </c>
      <c r="AA31" s="139">
        <f>IF(L31=0,0,L31/$J31)</f>
        <v>0</v>
      </c>
      <c r="AB31" s="136">
        <f t="shared" ref="AB31:AD31" si="62">IF(M31=0,0,M31/$J31)</f>
        <v>0</v>
      </c>
      <c r="AC31" s="133">
        <f t="shared" si="62"/>
        <v>0</v>
      </c>
      <c r="AD31" s="198">
        <f t="shared" si="62"/>
        <v>0</v>
      </c>
      <c r="AE31" s="151">
        <f>IF(P31=0,0,P31/J31)</f>
        <v>0</v>
      </c>
      <c r="AF31" s="256">
        <f t="shared" ref="AF31:AK31" si="63">IF(Q31=0,0,Q31/$J31)</f>
        <v>0</v>
      </c>
      <c r="AG31" s="238">
        <f t="shared" si="63"/>
        <v>0</v>
      </c>
      <c r="AH31" s="241">
        <f t="shared" si="63"/>
        <v>0</v>
      </c>
      <c r="AI31" s="245">
        <f t="shared" si="63"/>
        <v>0</v>
      </c>
      <c r="AJ31" s="159">
        <f t="shared" si="63"/>
        <v>0</v>
      </c>
      <c r="AK31" s="176">
        <f t="shared" si="63"/>
        <v>0</v>
      </c>
      <c r="AL31" s="203">
        <f t="shared" ref="AL31" si="64">IF(W31=0,0,W31/$J31)</f>
        <v>0</v>
      </c>
      <c r="AM31" s="93"/>
      <c r="AN31" s="102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8"/>
    </row>
    <row r="32" spans="1:52" ht="15.75" customHeight="1">
      <c r="A32" s="229"/>
      <c r="B32" s="229"/>
      <c r="C32" s="232"/>
      <c r="D32" s="131"/>
      <c r="E32" s="38"/>
      <c r="F32" s="79">
        <f>IF(E32=0,0,VLOOKUP(E32,'[1]TEMPS CYCLE'!B$3:C$49,2,FALSE))</f>
        <v>0</v>
      </c>
      <c r="G32" s="83"/>
      <c r="H32" s="19" t="str">
        <f>IF(E32=0,"",VLOOKUP(E32,TC!B$3:G$19,6,FALSE))</f>
        <v/>
      </c>
      <c r="I32" s="19" t="str">
        <f t="shared" si="20"/>
        <v/>
      </c>
      <c r="J32" s="128"/>
      <c r="K32" s="207"/>
      <c r="L32" s="272"/>
      <c r="M32" s="212"/>
      <c r="N32" s="119"/>
      <c r="O32" s="154"/>
      <c r="P32" s="113"/>
      <c r="Q32" s="149"/>
      <c r="R32" s="110"/>
      <c r="S32" s="107"/>
      <c r="T32" s="146"/>
      <c r="U32" s="188"/>
      <c r="V32" s="143"/>
      <c r="W32" s="163"/>
      <c r="X32" s="166"/>
      <c r="Y32" s="157"/>
      <c r="Z32" s="157"/>
      <c r="AA32" s="140"/>
      <c r="AB32" s="137"/>
      <c r="AC32" s="134"/>
      <c r="AD32" s="199"/>
      <c r="AE32" s="113"/>
      <c r="AF32" s="251"/>
      <c r="AG32" s="239"/>
      <c r="AH32" s="242"/>
      <c r="AI32" s="246"/>
      <c r="AJ32" s="160"/>
      <c r="AK32" s="176"/>
      <c r="AL32" s="204"/>
      <c r="AM32" s="90"/>
      <c r="AN32" s="102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8"/>
    </row>
    <row r="33" spans="1:52" ht="16.5" customHeight="1" thickBot="1">
      <c r="A33" s="229"/>
      <c r="B33" s="229"/>
      <c r="C33" s="233"/>
      <c r="D33" s="235"/>
      <c r="E33" s="39"/>
      <c r="F33" s="80">
        <f>IF(E33=0,0,VLOOKUP(E33,'[1]TEMPS CYCLE'!B$3:C$49,2,FALSE))</f>
        <v>0</v>
      </c>
      <c r="G33" s="84"/>
      <c r="H33" s="20" t="str">
        <f>IF(E33=0,"",VLOOKUP(E33,TC!B$3:G$19,6,FALSE))</f>
        <v/>
      </c>
      <c r="I33" s="20" t="str">
        <f t="shared" si="20"/>
        <v/>
      </c>
      <c r="J33" s="237"/>
      <c r="K33" s="208"/>
      <c r="L33" s="273"/>
      <c r="M33" s="213"/>
      <c r="N33" s="215"/>
      <c r="O33" s="155"/>
      <c r="P33" s="152"/>
      <c r="Q33" s="150"/>
      <c r="R33" s="186"/>
      <c r="S33" s="219"/>
      <c r="T33" s="147"/>
      <c r="U33" s="202"/>
      <c r="V33" s="144"/>
      <c r="W33" s="164"/>
      <c r="X33" s="167"/>
      <c r="Y33" s="169"/>
      <c r="Z33" s="169"/>
      <c r="AA33" s="141"/>
      <c r="AB33" s="138"/>
      <c r="AC33" s="135"/>
      <c r="AD33" s="200"/>
      <c r="AE33" s="152"/>
      <c r="AF33" s="257"/>
      <c r="AG33" s="240"/>
      <c r="AH33" s="243"/>
      <c r="AI33" s="247"/>
      <c r="AJ33" s="161"/>
      <c r="AK33" s="177"/>
      <c r="AL33" s="205"/>
      <c r="AM33" s="91"/>
      <c r="AN33" s="102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8"/>
    </row>
    <row r="34" spans="1:52" ht="15.75" customHeight="1" thickTop="1">
      <c r="A34" s="229"/>
      <c r="B34" s="229"/>
      <c r="C34" s="224" t="s">
        <v>26</v>
      </c>
      <c r="D34" s="224"/>
      <c r="E34" s="38"/>
      <c r="F34" s="79">
        <f>IF(E34=0,0,VLOOKUP(E34,'[1]TEMPS CYCLE'!B$3:C$49,2,FALSE))</f>
        <v>0</v>
      </c>
      <c r="G34" s="85"/>
      <c r="H34" s="7" t="str">
        <f>IF(E34=0,"",VLOOKUP(E34,TC!B$3:G$19,6,FALSE))</f>
        <v/>
      </c>
      <c r="I34" s="7" t="str">
        <f t="shared" si="20"/>
        <v/>
      </c>
      <c r="J34" s="236">
        <v>720</v>
      </c>
      <c r="K34" s="266">
        <f>F34*G34+F35*G35+F36*G36</f>
        <v>0</v>
      </c>
      <c r="L34" s="267"/>
      <c r="M34" s="268"/>
      <c r="N34" s="260"/>
      <c r="O34" s="269"/>
      <c r="P34" s="112"/>
      <c r="Q34" s="180"/>
      <c r="R34" s="264"/>
      <c r="S34" s="265"/>
      <c r="T34" s="263"/>
      <c r="U34" s="187"/>
      <c r="V34" s="103"/>
      <c r="W34" s="183">
        <v>720</v>
      </c>
      <c r="X34" s="190">
        <f t="shared" ref="X34" si="65">SUM(K34:W36)</f>
        <v>720</v>
      </c>
      <c r="Y34" s="168">
        <f t="shared" ref="Y34" si="66">X34/$J34</f>
        <v>1</v>
      </c>
      <c r="Z34" s="156">
        <f t="shared" ref="Z34" si="67">+K34/$J34</f>
        <v>0</v>
      </c>
      <c r="AA34" s="140">
        <f>IF(L34=0,0,L34/$J34)</f>
        <v>0</v>
      </c>
      <c r="AB34" s="137">
        <f>IF(M34=0,0,M34/$J34)</f>
        <v>0</v>
      </c>
      <c r="AC34" s="134">
        <f>IF(N34=0,0,N34/$J34)</f>
        <v>0</v>
      </c>
      <c r="AD34" s="199">
        <f>IF(O34=0,0,O34/$J34)</f>
        <v>0</v>
      </c>
      <c r="AE34" s="112">
        <f t="shared" ref="AE34" si="68">IF(P34=0,0,P34/J34)</f>
        <v>0</v>
      </c>
      <c r="AF34" s="251">
        <f t="shared" ref="AF34:AK34" si="69">IF(Q34=0,0,Q34/$J34)</f>
        <v>0</v>
      </c>
      <c r="AG34" s="239">
        <f t="shared" si="69"/>
        <v>0</v>
      </c>
      <c r="AH34" s="242">
        <f t="shared" si="69"/>
        <v>0</v>
      </c>
      <c r="AI34" s="246">
        <f t="shared" si="69"/>
        <v>0</v>
      </c>
      <c r="AJ34" s="160">
        <f t="shared" si="69"/>
        <v>0</v>
      </c>
      <c r="AK34" s="178">
        <f t="shared" si="69"/>
        <v>0</v>
      </c>
      <c r="AL34" s="204">
        <f t="shared" ref="AL34" si="70">IF(W34=0,0,W34/$J34)</f>
        <v>1</v>
      </c>
      <c r="AM34" s="90"/>
      <c r="AN34" s="102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8"/>
    </row>
    <row r="35" spans="1:52" ht="15.75" customHeight="1">
      <c r="A35" s="229"/>
      <c r="B35" s="229"/>
      <c r="C35" s="225"/>
      <c r="D35" s="225"/>
      <c r="E35" s="38"/>
      <c r="F35" s="79">
        <f>IF(E35=0,0,VLOOKUP(E35,'[1]TEMPS CYCLE'!B$3:C$49,2,FALSE))</f>
        <v>0</v>
      </c>
      <c r="G35" s="83"/>
      <c r="H35" s="19" t="str">
        <f>IF(E35=0,"",VLOOKUP(E35,TC!B$3:G$19,6,FALSE))</f>
        <v/>
      </c>
      <c r="I35" s="19" t="str">
        <f t="shared" si="20"/>
        <v/>
      </c>
      <c r="J35" s="128"/>
      <c r="K35" s="207"/>
      <c r="L35" s="125"/>
      <c r="M35" s="212"/>
      <c r="N35" s="119"/>
      <c r="O35" s="154"/>
      <c r="P35" s="113"/>
      <c r="Q35" s="181"/>
      <c r="R35" s="110"/>
      <c r="S35" s="107"/>
      <c r="T35" s="146"/>
      <c r="U35" s="188"/>
      <c r="V35" s="104"/>
      <c r="W35" s="163"/>
      <c r="X35" s="166"/>
      <c r="Y35" s="157"/>
      <c r="Z35" s="157"/>
      <c r="AA35" s="140"/>
      <c r="AB35" s="137"/>
      <c r="AC35" s="134"/>
      <c r="AD35" s="199"/>
      <c r="AE35" s="113"/>
      <c r="AF35" s="251"/>
      <c r="AG35" s="239"/>
      <c r="AH35" s="242"/>
      <c r="AI35" s="246"/>
      <c r="AJ35" s="160"/>
      <c r="AK35" s="176"/>
      <c r="AL35" s="204"/>
      <c r="AM35" s="90"/>
      <c r="AN35" s="102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2" ht="16.5" customHeight="1" thickBot="1">
      <c r="A36" s="230"/>
      <c r="B36" s="230"/>
      <c r="C36" s="226"/>
      <c r="D36" s="226"/>
      <c r="E36" s="40"/>
      <c r="F36" s="81">
        <f>IF(E36=0,0,VLOOKUP(E36,'[1]TEMPS CYCLE'!B$3:C$49,2,FALSE))</f>
        <v>0</v>
      </c>
      <c r="G36" s="86"/>
      <c r="H36" s="10" t="str">
        <f>IF(E36=0,"",VLOOKUP(E36,TC!B$3:G$19,6,FALSE))</f>
        <v/>
      </c>
      <c r="I36" s="10" t="str">
        <f t="shared" si="20"/>
        <v/>
      </c>
      <c r="J36" s="129"/>
      <c r="K36" s="227"/>
      <c r="L36" s="126"/>
      <c r="M36" s="244"/>
      <c r="N36" s="120"/>
      <c r="O36" s="270"/>
      <c r="P36" s="114"/>
      <c r="Q36" s="182"/>
      <c r="R36" s="111"/>
      <c r="S36" s="108"/>
      <c r="T36" s="259"/>
      <c r="U36" s="189"/>
      <c r="V36" s="105"/>
      <c r="W36" s="184"/>
      <c r="X36" s="191"/>
      <c r="Y36" s="169"/>
      <c r="Z36" s="158"/>
      <c r="AA36" s="192"/>
      <c r="AB36" s="193"/>
      <c r="AC36" s="194"/>
      <c r="AD36" s="250"/>
      <c r="AE36" s="114"/>
      <c r="AF36" s="252"/>
      <c r="AG36" s="254"/>
      <c r="AH36" s="255"/>
      <c r="AI36" s="253"/>
      <c r="AJ36" s="222"/>
      <c r="AK36" s="179"/>
      <c r="AL36" s="223"/>
      <c r="AM36" s="92"/>
      <c r="AN36" s="102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2" ht="14.25" customHeight="1">
      <c r="A37" s="228" t="s">
        <v>25</v>
      </c>
      <c r="B37" s="228">
        <f>B31+1</f>
        <v>44537</v>
      </c>
      <c r="C37" s="231" t="s">
        <v>22</v>
      </c>
      <c r="D37" s="234" t="s">
        <v>65</v>
      </c>
      <c r="E37" s="37" t="s">
        <v>23</v>
      </c>
      <c r="F37" s="78">
        <f>IF(E37=0,0,VLOOKUP(E37,'[1]TEMPS CYCLE'!B$3:C$49,2,FALSE))</f>
        <v>2.5806451612903225</v>
      </c>
      <c r="G37" s="82">
        <f>17*6.2</f>
        <v>105.4</v>
      </c>
      <c r="H37" s="9">
        <f>IF(E37=0,"",VLOOKUP(E37,TC!B$3:G$19,6,FALSE))</f>
        <v>21.030738750000001</v>
      </c>
      <c r="I37" s="9">
        <f t="shared" si="20"/>
        <v>2216.6398642500003</v>
      </c>
      <c r="J37" s="236">
        <v>720</v>
      </c>
      <c r="K37" s="206">
        <f t="shared" ref="K37" si="71">F37*G37+F38*G38+F39*G39</f>
        <v>417.79999999999995</v>
      </c>
      <c r="L37" s="209"/>
      <c r="M37" s="211"/>
      <c r="N37" s="214"/>
      <c r="O37" s="153"/>
      <c r="P37" s="151"/>
      <c r="Q37" s="148"/>
      <c r="R37" s="185"/>
      <c r="S37" s="218"/>
      <c r="T37" s="145"/>
      <c r="U37" s="201"/>
      <c r="V37" s="143"/>
      <c r="W37" s="162"/>
      <c r="X37" s="165">
        <f t="shared" ref="X37" si="72">SUM(K37:W39)</f>
        <v>417.79999999999995</v>
      </c>
      <c r="Y37" s="168">
        <f t="shared" ref="Y37" si="73">X37/$J37</f>
        <v>0.58027777777777767</v>
      </c>
      <c r="Z37" s="168">
        <f t="shared" ref="Z37" si="74">+K37/$J37</f>
        <v>0.58027777777777767</v>
      </c>
      <c r="AA37" s="139">
        <f>IF(L37=0,0,L37/$J37)</f>
        <v>0</v>
      </c>
      <c r="AB37" s="136">
        <f t="shared" ref="AB37:AD37" si="75">IF(M37=0,0,M37/$J37)</f>
        <v>0</v>
      </c>
      <c r="AC37" s="133">
        <f t="shared" si="75"/>
        <v>0</v>
      </c>
      <c r="AD37" s="198">
        <f t="shared" si="75"/>
        <v>0</v>
      </c>
      <c r="AE37" s="151">
        <f>IF(P37=0,0,P37/J37)</f>
        <v>0</v>
      </c>
      <c r="AF37" s="256">
        <f t="shared" ref="AF37:AK37" si="76">IF(Q37=0,0,Q37/$J37)</f>
        <v>0</v>
      </c>
      <c r="AG37" s="238">
        <f t="shared" si="76"/>
        <v>0</v>
      </c>
      <c r="AH37" s="241">
        <f t="shared" si="76"/>
        <v>0</v>
      </c>
      <c r="AI37" s="245">
        <f t="shared" si="76"/>
        <v>0</v>
      </c>
      <c r="AJ37" s="159">
        <f t="shared" si="76"/>
        <v>0</v>
      </c>
      <c r="AK37" s="176">
        <f t="shared" si="76"/>
        <v>0</v>
      </c>
      <c r="AL37" s="170">
        <f t="shared" ref="AL37" si="77">IF(W37=0,0,W37/$J37)</f>
        <v>0</v>
      </c>
      <c r="AM37" s="94"/>
      <c r="AN37" s="102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2" ht="14.25" customHeight="1">
      <c r="A38" s="229"/>
      <c r="B38" s="229"/>
      <c r="C38" s="232"/>
      <c r="D38" s="131"/>
      <c r="E38" s="38" t="s">
        <v>31</v>
      </c>
      <c r="F38" s="79">
        <f>IF(E38=0,0,VLOOKUP(E38,'[1]TEMPS CYCLE'!B$3:C$49,2,FALSE))</f>
        <v>2</v>
      </c>
      <c r="G38" s="83">
        <f>9*8.1</f>
        <v>72.899999999999991</v>
      </c>
      <c r="H38" s="19">
        <f>IF(E38=0,"",VLOOKUP(E38,TC!B$3:G$19,6,FALSE))</f>
        <v>15.451155000000004</v>
      </c>
      <c r="I38" s="19">
        <f t="shared" si="20"/>
        <v>1126.3891995000001</v>
      </c>
      <c r="J38" s="128"/>
      <c r="K38" s="207"/>
      <c r="L38" s="125"/>
      <c r="M38" s="212"/>
      <c r="N38" s="119"/>
      <c r="O38" s="154"/>
      <c r="P38" s="113"/>
      <c r="Q38" s="149"/>
      <c r="R38" s="110"/>
      <c r="S38" s="107"/>
      <c r="T38" s="146"/>
      <c r="U38" s="188"/>
      <c r="V38" s="143"/>
      <c r="W38" s="163"/>
      <c r="X38" s="166"/>
      <c r="Y38" s="157"/>
      <c r="Z38" s="157"/>
      <c r="AA38" s="140"/>
      <c r="AB38" s="137"/>
      <c r="AC38" s="134"/>
      <c r="AD38" s="199"/>
      <c r="AE38" s="113"/>
      <c r="AF38" s="251"/>
      <c r="AG38" s="239"/>
      <c r="AH38" s="242"/>
      <c r="AI38" s="246"/>
      <c r="AJ38" s="160"/>
      <c r="AK38" s="176"/>
      <c r="AL38" s="171"/>
      <c r="AM38" s="94"/>
      <c r="AN38" s="102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2" ht="14.25" customHeight="1" thickBot="1">
      <c r="A39" s="229"/>
      <c r="B39" s="229"/>
      <c r="C39" s="233"/>
      <c r="D39" s="235"/>
      <c r="E39" s="39"/>
      <c r="F39" s="80">
        <f>IF(E39=0,0,VLOOKUP(E39,'[1]TEMPS CYCLE'!B$3:C$49,2,FALSE))</f>
        <v>0</v>
      </c>
      <c r="G39" s="84"/>
      <c r="H39" s="20" t="str">
        <f>IF(E39=0,"",VLOOKUP(E39,TC!B$3:G$19,6,FALSE))</f>
        <v/>
      </c>
      <c r="I39" s="20" t="str">
        <f t="shared" si="20"/>
        <v/>
      </c>
      <c r="J39" s="237"/>
      <c r="K39" s="208"/>
      <c r="L39" s="210"/>
      <c r="M39" s="213"/>
      <c r="N39" s="215"/>
      <c r="O39" s="155"/>
      <c r="P39" s="152"/>
      <c r="Q39" s="150"/>
      <c r="R39" s="186"/>
      <c r="S39" s="219"/>
      <c r="T39" s="147"/>
      <c r="U39" s="202"/>
      <c r="V39" s="144"/>
      <c r="W39" s="164"/>
      <c r="X39" s="167"/>
      <c r="Y39" s="169"/>
      <c r="Z39" s="169"/>
      <c r="AA39" s="141"/>
      <c r="AB39" s="138"/>
      <c r="AC39" s="135"/>
      <c r="AD39" s="200"/>
      <c r="AE39" s="152"/>
      <c r="AF39" s="257"/>
      <c r="AG39" s="240"/>
      <c r="AH39" s="243"/>
      <c r="AI39" s="247"/>
      <c r="AJ39" s="161"/>
      <c r="AK39" s="177"/>
      <c r="AL39" s="172"/>
      <c r="AM39" s="95"/>
      <c r="AN39" s="102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2" ht="15" customHeight="1" thickTop="1">
      <c r="A40" s="229"/>
      <c r="B40" s="229"/>
      <c r="C40" s="224" t="s">
        <v>26</v>
      </c>
      <c r="D40" s="130" t="s">
        <v>66</v>
      </c>
      <c r="E40" s="38" t="s">
        <v>31</v>
      </c>
      <c r="F40" s="79">
        <f>IF(E40=0,0,VLOOKUP(E40,'[1]TEMPS CYCLE'!B$3:C$49,2,FALSE))</f>
        <v>2</v>
      </c>
      <c r="G40" s="85">
        <f>31*8.1</f>
        <v>251.1</v>
      </c>
      <c r="H40" s="7">
        <f>IF(E40=0,"",VLOOKUP(E40,TC!B$3:G$19,6,FALSE))</f>
        <v>15.451155000000004</v>
      </c>
      <c r="I40" s="7">
        <f t="shared" si="20"/>
        <v>3879.7850205000009</v>
      </c>
      <c r="J40" s="128">
        <v>720</v>
      </c>
      <c r="K40" s="207">
        <f>F40*G40+F41*G41+F42*G42</f>
        <v>502.2</v>
      </c>
      <c r="L40" s="272"/>
      <c r="M40" s="212"/>
      <c r="N40" s="274"/>
      <c r="O40" s="154"/>
      <c r="P40" s="112"/>
      <c r="Q40" s="181"/>
      <c r="R40" s="110"/>
      <c r="S40" s="107"/>
      <c r="T40" s="146"/>
      <c r="U40" s="188"/>
      <c r="V40" s="103"/>
      <c r="W40" s="163"/>
      <c r="X40" s="166">
        <f t="shared" ref="X40" si="78">SUM(K40:W42)</f>
        <v>502.2</v>
      </c>
      <c r="Y40" s="168">
        <f t="shared" ref="Y40" si="79">X40/$J40</f>
        <v>0.69750000000000001</v>
      </c>
      <c r="Z40" s="156">
        <f t="shared" ref="Z40" si="80">+K40/$J40</f>
        <v>0.69750000000000001</v>
      </c>
      <c r="AA40" s="140">
        <f>IF(L40=0,0,L40/$J40)</f>
        <v>0</v>
      </c>
      <c r="AB40" s="137">
        <f>IF(M40=0,0,M40/$J40)</f>
        <v>0</v>
      </c>
      <c r="AC40" s="134">
        <f>IF(N40=0,0,N40/$J40)</f>
        <v>0</v>
      </c>
      <c r="AD40" s="199">
        <f>IF(O40=0,0,O40/$J40)</f>
        <v>0</v>
      </c>
      <c r="AE40" s="112">
        <f t="shared" ref="AE40" si="81">IF(P40=0,0,P40/J40)</f>
        <v>0</v>
      </c>
      <c r="AF40" s="251">
        <f t="shared" ref="AF40:AK40" si="82">IF(Q40=0,0,Q40/$J40)</f>
        <v>0</v>
      </c>
      <c r="AG40" s="239">
        <f t="shared" si="82"/>
        <v>0</v>
      </c>
      <c r="AH40" s="242">
        <f t="shared" si="82"/>
        <v>0</v>
      </c>
      <c r="AI40" s="246">
        <f t="shared" si="82"/>
        <v>0</v>
      </c>
      <c r="AJ40" s="160">
        <f t="shared" si="82"/>
        <v>0</v>
      </c>
      <c r="AK40" s="178">
        <f t="shared" si="82"/>
        <v>0</v>
      </c>
      <c r="AL40" s="204">
        <f t="shared" ref="AL40" si="83">IF(W40=0,0,W40/$J40)</f>
        <v>0</v>
      </c>
      <c r="AM40" s="90"/>
      <c r="AN40" s="102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2" ht="15.75" customHeight="1">
      <c r="A41" s="229"/>
      <c r="B41" s="229"/>
      <c r="C41" s="225"/>
      <c r="D41" s="131"/>
      <c r="E41" s="38"/>
      <c r="F41" s="79">
        <f>IF(E41=0,0,VLOOKUP(E41,'[1]TEMPS CYCLE'!B$3:C$49,2,FALSE))</f>
        <v>0</v>
      </c>
      <c r="G41" s="83"/>
      <c r="H41" s="19" t="str">
        <f>IF(E41=0,"",VLOOKUP(E41,TC!B$3:G$19,6,FALSE))</f>
        <v/>
      </c>
      <c r="I41" s="19" t="str">
        <f t="shared" si="20"/>
        <v/>
      </c>
      <c r="J41" s="128"/>
      <c r="K41" s="207"/>
      <c r="L41" s="272"/>
      <c r="M41" s="212"/>
      <c r="N41" s="274"/>
      <c r="O41" s="154"/>
      <c r="P41" s="113"/>
      <c r="Q41" s="181"/>
      <c r="R41" s="110"/>
      <c r="S41" s="107"/>
      <c r="T41" s="146"/>
      <c r="U41" s="188"/>
      <c r="V41" s="104"/>
      <c r="W41" s="163"/>
      <c r="X41" s="166"/>
      <c r="Y41" s="157"/>
      <c r="Z41" s="157"/>
      <c r="AA41" s="140"/>
      <c r="AB41" s="137"/>
      <c r="AC41" s="134"/>
      <c r="AD41" s="199"/>
      <c r="AE41" s="113"/>
      <c r="AF41" s="251"/>
      <c r="AG41" s="239"/>
      <c r="AH41" s="242"/>
      <c r="AI41" s="246"/>
      <c r="AJ41" s="160"/>
      <c r="AK41" s="176"/>
      <c r="AL41" s="204"/>
      <c r="AM41" s="90"/>
      <c r="AN41" s="102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2" ht="16.5" customHeight="1" thickBot="1">
      <c r="A42" s="230"/>
      <c r="B42" s="230"/>
      <c r="C42" s="226"/>
      <c r="D42" s="132"/>
      <c r="E42" s="40"/>
      <c r="F42" s="81">
        <f>IF(E42=0,0,VLOOKUP(E42,'[1]TEMPS CYCLE'!B$3:C$49,2,FALSE))</f>
        <v>0</v>
      </c>
      <c r="G42" s="86"/>
      <c r="H42" s="10" t="str">
        <f>IF(E42=0,"",VLOOKUP(E42,TC!B$3:G$19,6,FALSE))</f>
        <v/>
      </c>
      <c r="I42" s="10" t="str">
        <f t="shared" si="20"/>
        <v/>
      </c>
      <c r="J42" s="129"/>
      <c r="K42" s="227"/>
      <c r="L42" s="294"/>
      <c r="M42" s="244"/>
      <c r="N42" s="275"/>
      <c r="O42" s="270"/>
      <c r="P42" s="114"/>
      <c r="Q42" s="182"/>
      <c r="R42" s="111"/>
      <c r="S42" s="108"/>
      <c r="T42" s="259"/>
      <c r="U42" s="189"/>
      <c r="V42" s="105"/>
      <c r="W42" s="184"/>
      <c r="X42" s="191"/>
      <c r="Y42" s="169"/>
      <c r="Z42" s="158"/>
      <c r="AA42" s="192"/>
      <c r="AB42" s="193"/>
      <c r="AC42" s="194"/>
      <c r="AD42" s="250"/>
      <c r="AE42" s="114"/>
      <c r="AF42" s="252"/>
      <c r="AG42" s="254"/>
      <c r="AH42" s="255"/>
      <c r="AI42" s="253"/>
      <c r="AJ42" s="222"/>
      <c r="AK42" s="179"/>
      <c r="AL42" s="223"/>
      <c r="AM42" s="92"/>
      <c r="AN42" s="102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2" ht="15.75" customHeight="1">
      <c r="A43" s="228" t="s">
        <v>33</v>
      </c>
      <c r="B43" s="228">
        <f>+B37+1</f>
        <v>44538</v>
      </c>
      <c r="C43" s="231" t="s">
        <v>22</v>
      </c>
      <c r="D43" s="234" t="s">
        <v>65</v>
      </c>
      <c r="E43" s="37" t="s">
        <v>31</v>
      </c>
      <c r="F43" s="78">
        <f>IF(E43=0,0,VLOOKUP(E43,'[1]TEMPS CYCLE'!B$3:C$49,2,FALSE))</f>
        <v>2</v>
      </c>
      <c r="G43" s="82">
        <f>8*8.1</f>
        <v>64.8</v>
      </c>
      <c r="H43" s="9">
        <f>IF(E43=0,"",VLOOKUP(E43,TC!B$3:G$19,6,FALSE))</f>
        <v>15.451155000000004</v>
      </c>
      <c r="I43" s="9">
        <f t="shared" si="20"/>
        <v>1001.2348440000002</v>
      </c>
      <c r="J43" s="236">
        <v>720</v>
      </c>
      <c r="K43" s="206">
        <f t="shared" ref="K43" si="84">F43*G43+F44*G44+F45*G45</f>
        <v>482.86468455402462</v>
      </c>
      <c r="L43" s="209">
        <v>30</v>
      </c>
      <c r="M43" s="211">
        <v>30</v>
      </c>
      <c r="N43" s="214"/>
      <c r="O43" s="153"/>
      <c r="P43" s="151"/>
      <c r="Q43" s="148"/>
      <c r="R43" s="185"/>
      <c r="S43" s="218"/>
      <c r="T43" s="145"/>
      <c r="U43" s="201"/>
      <c r="V43" s="143"/>
      <c r="W43" s="162"/>
      <c r="X43" s="165">
        <f>SUM(K43:W45)</f>
        <v>542.86468455402462</v>
      </c>
      <c r="Y43" s="168">
        <f t="shared" ref="Y43" si="85">X43/$J43</f>
        <v>0.75397872854725645</v>
      </c>
      <c r="Z43" s="168">
        <f t="shared" ref="Z43" si="86">+K43/$J43</f>
        <v>0.67064539521392308</v>
      </c>
      <c r="AA43" s="139">
        <f>IF(L43=0,0,L43/$J43)</f>
        <v>4.1666666666666664E-2</v>
      </c>
      <c r="AB43" s="136">
        <f t="shared" ref="AB43:AD43" si="87">IF(M43=0,0,M43/$J43)</f>
        <v>4.1666666666666664E-2</v>
      </c>
      <c r="AC43" s="133">
        <f t="shared" si="87"/>
        <v>0</v>
      </c>
      <c r="AD43" s="198">
        <f t="shared" si="87"/>
        <v>0</v>
      </c>
      <c r="AE43" s="151">
        <f>IF(P43=0,0,P43/J43)</f>
        <v>0</v>
      </c>
      <c r="AF43" s="256">
        <f t="shared" ref="AF43:AK43" si="88">IF(Q43=0,0,Q43/$J43)</f>
        <v>0</v>
      </c>
      <c r="AG43" s="238">
        <f t="shared" si="88"/>
        <v>0</v>
      </c>
      <c r="AH43" s="241">
        <f t="shared" si="88"/>
        <v>0</v>
      </c>
      <c r="AI43" s="245">
        <f t="shared" si="88"/>
        <v>0</v>
      </c>
      <c r="AJ43" s="159">
        <f t="shared" si="88"/>
        <v>0</v>
      </c>
      <c r="AK43" s="176">
        <f t="shared" si="88"/>
        <v>0</v>
      </c>
      <c r="AL43" s="203">
        <f t="shared" ref="AL43" si="89">IF(W43=0,0,W43/$J43)</f>
        <v>0</v>
      </c>
      <c r="AM43" s="90"/>
      <c r="AN43" s="102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8"/>
    </row>
    <row r="44" spans="1:52" ht="15.75" customHeight="1">
      <c r="A44" s="229"/>
      <c r="B44" s="229"/>
      <c r="C44" s="232"/>
      <c r="D44" s="131"/>
      <c r="E44" s="38" t="s">
        <v>24</v>
      </c>
      <c r="F44" s="79">
        <f>IF(E44=0,0,VLOOKUP(E44,'[1]TEMPS CYCLE'!B$3:C$49,2,FALSE))</f>
        <v>1.0442349528643944</v>
      </c>
      <c r="G44" s="83">
        <f>17*19.7+1*3.4</f>
        <v>338.29999999999995</v>
      </c>
      <c r="H44" s="19">
        <f>IF(E44=0,"",VLOOKUP(E44,TC!B$3:G$19,6,FALSE))</f>
        <v>6.1253550000000008</v>
      </c>
      <c r="I44" s="19">
        <f t="shared" si="20"/>
        <v>2072.2075964999999</v>
      </c>
      <c r="J44" s="128"/>
      <c r="K44" s="207"/>
      <c r="L44" s="125"/>
      <c r="M44" s="212"/>
      <c r="N44" s="119"/>
      <c r="O44" s="154"/>
      <c r="P44" s="113"/>
      <c r="Q44" s="149"/>
      <c r="R44" s="110"/>
      <c r="S44" s="107"/>
      <c r="T44" s="146"/>
      <c r="U44" s="188"/>
      <c r="V44" s="143"/>
      <c r="W44" s="163"/>
      <c r="X44" s="166"/>
      <c r="Y44" s="157"/>
      <c r="Z44" s="157"/>
      <c r="AA44" s="140"/>
      <c r="AB44" s="137"/>
      <c r="AC44" s="134"/>
      <c r="AD44" s="199"/>
      <c r="AE44" s="113"/>
      <c r="AF44" s="251"/>
      <c r="AG44" s="239"/>
      <c r="AH44" s="242"/>
      <c r="AI44" s="246"/>
      <c r="AJ44" s="160"/>
      <c r="AK44" s="176"/>
      <c r="AL44" s="204"/>
      <c r="AM44" s="90"/>
      <c r="AN44" s="102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8" t="s">
        <v>27</v>
      </c>
    </row>
    <row r="45" spans="1:52" ht="16.5" customHeight="1" thickBot="1">
      <c r="A45" s="229"/>
      <c r="B45" s="229"/>
      <c r="C45" s="233"/>
      <c r="D45" s="235"/>
      <c r="E45" s="39"/>
      <c r="F45" s="80">
        <f>IF(E45=0,0,VLOOKUP(E45,'[1]TEMPS CYCLE'!B$3:C$49,2,FALSE))</f>
        <v>0</v>
      </c>
      <c r="G45" s="84"/>
      <c r="H45" s="20" t="str">
        <f>IF(E45=0,"",VLOOKUP(E45,TC!B$3:G$19,6,FALSE))</f>
        <v/>
      </c>
      <c r="I45" s="20" t="str">
        <f t="shared" si="20"/>
        <v/>
      </c>
      <c r="J45" s="237"/>
      <c r="K45" s="208"/>
      <c r="L45" s="210"/>
      <c r="M45" s="213"/>
      <c r="N45" s="215"/>
      <c r="O45" s="155"/>
      <c r="P45" s="152"/>
      <c r="Q45" s="150"/>
      <c r="R45" s="186"/>
      <c r="S45" s="219"/>
      <c r="T45" s="147"/>
      <c r="U45" s="202"/>
      <c r="V45" s="144"/>
      <c r="W45" s="164"/>
      <c r="X45" s="167"/>
      <c r="Y45" s="169"/>
      <c r="Z45" s="169"/>
      <c r="AA45" s="141"/>
      <c r="AB45" s="138"/>
      <c r="AC45" s="135"/>
      <c r="AD45" s="200"/>
      <c r="AE45" s="152"/>
      <c r="AF45" s="257"/>
      <c r="AG45" s="240"/>
      <c r="AH45" s="243"/>
      <c r="AI45" s="247"/>
      <c r="AJ45" s="161"/>
      <c r="AK45" s="177"/>
      <c r="AL45" s="205"/>
      <c r="AM45" s="91"/>
      <c r="AN45" s="102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8" t="s">
        <v>28</v>
      </c>
    </row>
    <row r="46" spans="1:52" ht="15.75" customHeight="1" thickTop="1">
      <c r="A46" s="229"/>
      <c r="B46" s="229"/>
      <c r="C46" s="224" t="s">
        <v>26</v>
      </c>
      <c r="D46" s="224"/>
      <c r="E46" s="38"/>
      <c r="F46" s="79">
        <f>IF(E46=0,0,VLOOKUP(E46,'[1]TEMPS CYCLE'!B$3:C$49,2,FALSE))</f>
        <v>0</v>
      </c>
      <c r="G46" s="85"/>
      <c r="H46" s="7" t="str">
        <f>IF(E46=0,"",VLOOKUP(E46,TC!B$3:G$19,6,FALSE))</f>
        <v/>
      </c>
      <c r="I46" s="7" t="str">
        <f t="shared" si="20"/>
        <v/>
      </c>
      <c r="J46" s="128">
        <v>720</v>
      </c>
      <c r="K46" s="207">
        <f>F46*G46+F47*G47+F48*G48</f>
        <v>0</v>
      </c>
      <c r="L46" s="125"/>
      <c r="M46" s="212"/>
      <c r="N46" s="119"/>
      <c r="O46" s="116"/>
      <c r="P46" s="112"/>
      <c r="Q46" s="149"/>
      <c r="R46" s="110"/>
      <c r="S46" s="107"/>
      <c r="T46" s="146"/>
      <c r="U46" s="188"/>
      <c r="V46" s="103"/>
      <c r="W46" s="276">
        <v>720</v>
      </c>
      <c r="X46" s="166">
        <f t="shared" ref="X46" si="90">SUM(K46:W48)</f>
        <v>720</v>
      </c>
      <c r="Y46" s="168">
        <f t="shared" ref="Y46" si="91">X46/$J46</f>
        <v>1</v>
      </c>
      <c r="Z46" s="156">
        <f t="shared" ref="Z46" si="92">+K46/$J46</f>
        <v>0</v>
      </c>
      <c r="AA46" s="140">
        <f>IF(L46=0,0,L46/$J46)</f>
        <v>0</v>
      </c>
      <c r="AB46" s="137">
        <f>IF(M46=0,0,M46/$J46)</f>
        <v>0</v>
      </c>
      <c r="AC46" s="134">
        <f>IF(N46=0,0,N46/$J46)</f>
        <v>0</v>
      </c>
      <c r="AD46" s="199">
        <f>IF(O46=0,0,O46/$J46)</f>
        <v>0</v>
      </c>
      <c r="AE46" s="112">
        <f t="shared" ref="AE46" si="93">IF(P46=0,0,P46/J46)</f>
        <v>0</v>
      </c>
      <c r="AF46" s="251">
        <f t="shared" ref="AF46:AK46" si="94">IF(Q46=0,0,Q46/$J46)</f>
        <v>0</v>
      </c>
      <c r="AG46" s="239">
        <f t="shared" si="94"/>
        <v>0</v>
      </c>
      <c r="AH46" s="242">
        <f t="shared" si="94"/>
        <v>0</v>
      </c>
      <c r="AI46" s="246">
        <f t="shared" si="94"/>
        <v>0</v>
      </c>
      <c r="AJ46" s="160">
        <f t="shared" si="94"/>
        <v>0</v>
      </c>
      <c r="AK46" s="178">
        <f t="shared" si="94"/>
        <v>0</v>
      </c>
      <c r="AL46" s="204">
        <f t="shared" ref="AL46" si="95">IF(W46=0,0,W46/$J46)</f>
        <v>1</v>
      </c>
      <c r="AM46" s="90"/>
      <c r="AN46" s="102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8" t="s">
        <v>29</v>
      </c>
    </row>
    <row r="47" spans="1:52" ht="15.75" customHeight="1">
      <c r="A47" s="229"/>
      <c r="B47" s="229"/>
      <c r="C47" s="225"/>
      <c r="D47" s="225"/>
      <c r="E47" s="38"/>
      <c r="F47" s="79">
        <f>IF(E47=0,0,VLOOKUP(E47,'[1]TEMPS CYCLE'!B$3:C$49,2,FALSE))</f>
        <v>0</v>
      </c>
      <c r="G47" s="83"/>
      <c r="H47" s="19" t="str">
        <f>IF(E47=0,"",VLOOKUP(E47,TC!B$3:G$19,6,FALSE))</f>
        <v/>
      </c>
      <c r="I47" s="19" t="str">
        <f t="shared" si="20"/>
        <v/>
      </c>
      <c r="J47" s="128"/>
      <c r="K47" s="207"/>
      <c r="L47" s="125"/>
      <c r="M47" s="212"/>
      <c r="N47" s="119"/>
      <c r="O47" s="116"/>
      <c r="P47" s="113"/>
      <c r="Q47" s="149"/>
      <c r="R47" s="110"/>
      <c r="S47" s="107"/>
      <c r="T47" s="146"/>
      <c r="U47" s="188"/>
      <c r="V47" s="104"/>
      <c r="W47" s="276"/>
      <c r="X47" s="166"/>
      <c r="Y47" s="157"/>
      <c r="Z47" s="157"/>
      <c r="AA47" s="140"/>
      <c r="AB47" s="137"/>
      <c r="AC47" s="134"/>
      <c r="AD47" s="199"/>
      <c r="AE47" s="113"/>
      <c r="AF47" s="251"/>
      <c r="AG47" s="239"/>
      <c r="AH47" s="242"/>
      <c r="AI47" s="246"/>
      <c r="AJ47" s="160"/>
      <c r="AK47" s="176"/>
      <c r="AL47" s="204"/>
      <c r="AM47" s="90"/>
      <c r="AN47" s="102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8" t="s">
        <v>30</v>
      </c>
    </row>
    <row r="48" spans="1:52" ht="16.5" customHeight="1" thickBot="1">
      <c r="A48" s="230"/>
      <c r="B48" s="230"/>
      <c r="C48" s="226"/>
      <c r="D48" s="226"/>
      <c r="E48" s="40"/>
      <c r="F48" s="81">
        <f>IF(E48=0,0,VLOOKUP(E48,'[1]TEMPS CYCLE'!B$3:C$49,2,FALSE))</f>
        <v>0</v>
      </c>
      <c r="G48" s="86"/>
      <c r="H48" s="10" t="str">
        <f>IF(E48=0,"",VLOOKUP(E48,TC!B$3:G$19,6,FALSE))</f>
        <v/>
      </c>
      <c r="I48" s="10" t="str">
        <f t="shared" si="20"/>
        <v/>
      </c>
      <c r="J48" s="129"/>
      <c r="K48" s="227"/>
      <c r="L48" s="126"/>
      <c r="M48" s="244"/>
      <c r="N48" s="120"/>
      <c r="O48" s="117"/>
      <c r="P48" s="114"/>
      <c r="Q48" s="258"/>
      <c r="R48" s="111"/>
      <c r="S48" s="108"/>
      <c r="T48" s="259"/>
      <c r="U48" s="189"/>
      <c r="V48" s="105"/>
      <c r="W48" s="277"/>
      <c r="X48" s="191"/>
      <c r="Y48" s="169"/>
      <c r="Z48" s="158"/>
      <c r="AA48" s="192"/>
      <c r="AB48" s="193"/>
      <c r="AC48" s="194"/>
      <c r="AD48" s="250"/>
      <c r="AE48" s="114"/>
      <c r="AF48" s="252"/>
      <c r="AG48" s="254"/>
      <c r="AH48" s="255"/>
      <c r="AI48" s="253"/>
      <c r="AJ48" s="222"/>
      <c r="AK48" s="179"/>
      <c r="AL48" s="223"/>
      <c r="AM48" s="92"/>
      <c r="AN48" s="102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8" t="s">
        <v>31</v>
      </c>
    </row>
    <row r="49" spans="1:52" ht="15" customHeight="1">
      <c r="A49" s="228" t="s">
        <v>40</v>
      </c>
      <c r="B49" s="228">
        <f>+B43+1</f>
        <v>44539</v>
      </c>
      <c r="C49" s="231" t="s">
        <v>22</v>
      </c>
      <c r="D49" s="248"/>
      <c r="E49" s="37"/>
      <c r="F49" s="78">
        <f>IF(E49=0,0,VLOOKUP(E49,'[1]TEMPS CYCLE'!B$3:C$49,2,FALSE))</f>
        <v>0</v>
      </c>
      <c r="G49" s="82"/>
      <c r="H49" s="9" t="str">
        <f>IF(E49=0,"",VLOOKUP(E49,TC!B$3:G$19,6,FALSE))</f>
        <v/>
      </c>
      <c r="I49" s="9" t="str">
        <f t="shared" si="20"/>
        <v/>
      </c>
      <c r="J49" s="236">
        <v>720</v>
      </c>
      <c r="K49" s="206">
        <f>F49*G49+F50*G50+F51*G51</f>
        <v>0</v>
      </c>
      <c r="L49" s="209"/>
      <c r="M49" s="211"/>
      <c r="N49" s="214"/>
      <c r="O49" s="153"/>
      <c r="P49" s="151"/>
      <c r="Q49" s="148"/>
      <c r="R49" s="185"/>
      <c r="S49" s="278"/>
      <c r="T49" s="145"/>
      <c r="U49" s="201"/>
      <c r="V49" s="143"/>
      <c r="W49" s="280">
        <v>720</v>
      </c>
      <c r="X49" s="165">
        <f t="shared" ref="X49" si="96">SUM(K49:W51)</f>
        <v>720</v>
      </c>
      <c r="Y49" s="168">
        <f t="shared" ref="Y49" si="97">X49/$J49</f>
        <v>1</v>
      </c>
      <c r="Z49" s="168">
        <f t="shared" ref="Z49" si="98">+K49/$J49</f>
        <v>0</v>
      </c>
      <c r="AA49" s="139">
        <f>IF(L49=0,0,L49/$J49)</f>
        <v>0</v>
      </c>
      <c r="AB49" s="136">
        <f t="shared" ref="AB49:AD49" si="99">IF(M49=0,0,M49/$J49)</f>
        <v>0</v>
      </c>
      <c r="AC49" s="133">
        <f t="shared" si="99"/>
        <v>0</v>
      </c>
      <c r="AD49" s="198">
        <f t="shared" si="99"/>
        <v>0</v>
      </c>
      <c r="AE49" s="151">
        <f>IF(P49=0,0,P49/J49)</f>
        <v>0</v>
      </c>
      <c r="AF49" s="256">
        <f t="shared" ref="AF49:AK49" si="100">IF(Q49=0,0,Q49/$J49)</f>
        <v>0</v>
      </c>
      <c r="AG49" s="238">
        <f t="shared" si="100"/>
        <v>0</v>
      </c>
      <c r="AH49" s="241">
        <f t="shared" si="100"/>
        <v>0</v>
      </c>
      <c r="AI49" s="245">
        <f t="shared" si="100"/>
        <v>0</v>
      </c>
      <c r="AJ49" s="159">
        <f t="shared" si="100"/>
        <v>0</v>
      </c>
      <c r="AK49" s="176">
        <f t="shared" si="100"/>
        <v>0</v>
      </c>
      <c r="AL49" s="203">
        <f t="shared" ref="AL49" si="101">IF(W49=0,0,W49/$J49)</f>
        <v>1</v>
      </c>
      <c r="AM49" s="90"/>
      <c r="AN49" s="102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8" t="s">
        <v>32</v>
      </c>
    </row>
    <row r="50" spans="1:52" ht="15.75" customHeight="1">
      <c r="A50" s="229"/>
      <c r="B50" s="229"/>
      <c r="C50" s="232"/>
      <c r="D50" s="225"/>
      <c r="E50" s="38"/>
      <c r="F50" s="79">
        <f>IF(E50=0,0,VLOOKUP(E50,'[1]TEMPS CYCLE'!B$3:C$49,2,FALSE))</f>
        <v>0</v>
      </c>
      <c r="G50" s="83"/>
      <c r="H50" s="19" t="str">
        <f>IF(E50=0,"",VLOOKUP(E50,TC!B$3:G$19,6,FALSE))</f>
        <v/>
      </c>
      <c r="I50" s="19" t="str">
        <f t="shared" si="20"/>
        <v/>
      </c>
      <c r="J50" s="128"/>
      <c r="K50" s="207"/>
      <c r="L50" s="125"/>
      <c r="M50" s="212"/>
      <c r="N50" s="119"/>
      <c r="O50" s="154"/>
      <c r="P50" s="113"/>
      <c r="Q50" s="149"/>
      <c r="R50" s="110"/>
      <c r="S50" s="220"/>
      <c r="T50" s="146"/>
      <c r="U50" s="188"/>
      <c r="V50" s="143"/>
      <c r="W50" s="276"/>
      <c r="X50" s="166"/>
      <c r="Y50" s="157"/>
      <c r="Z50" s="157"/>
      <c r="AA50" s="140"/>
      <c r="AB50" s="137"/>
      <c r="AC50" s="134"/>
      <c r="AD50" s="199"/>
      <c r="AE50" s="113"/>
      <c r="AF50" s="251"/>
      <c r="AG50" s="239"/>
      <c r="AH50" s="242"/>
      <c r="AI50" s="246"/>
      <c r="AJ50" s="160"/>
      <c r="AK50" s="176"/>
      <c r="AL50" s="204"/>
      <c r="AM50" s="90"/>
      <c r="AN50" s="102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8" t="s">
        <v>34</v>
      </c>
    </row>
    <row r="51" spans="1:52" ht="16.5" customHeight="1" thickBot="1">
      <c r="A51" s="229"/>
      <c r="B51" s="229"/>
      <c r="C51" s="233"/>
      <c r="D51" s="249"/>
      <c r="E51" s="39"/>
      <c r="F51" s="80">
        <f>IF(E51=0,0,VLOOKUP(E51,'[1]TEMPS CYCLE'!B$3:C$49,2,FALSE))</f>
        <v>0</v>
      </c>
      <c r="G51" s="84"/>
      <c r="H51" s="20" t="str">
        <f>IF(E51=0,"",VLOOKUP(E51,TC!B$3:G$19,6,FALSE))</f>
        <v/>
      </c>
      <c r="I51" s="20" t="str">
        <f t="shared" si="20"/>
        <v/>
      </c>
      <c r="J51" s="237"/>
      <c r="K51" s="208"/>
      <c r="L51" s="210"/>
      <c r="M51" s="213"/>
      <c r="N51" s="215"/>
      <c r="O51" s="155"/>
      <c r="P51" s="152"/>
      <c r="Q51" s="150"/>
      <c r="R51" s="186"/>
      <c r="S51" s="279"/>
      <c r="T51" s="147"/>
      <c r="U51" s="202"/>
      <c r="V51" s="144"/>
      <c r="W51" s="281"/>
      <c r="X51" s="167"/>
      <c r="Y51" s="169"/>
      <c r="Z51" s="169"/>
      <c r="AA51" s="141"/>
      <c r="AB51" s="138"/>
      <c r="AC51" s="135"/>
      <c r="AD51" s="200"/>
      <c r="AE51" s="152"/>
      <c r="AF51" s="257"/>
      <c r="AG51" s="240"/>
      <c r="AH51" s="243"/>
      <c r="AI51" s="247"/>
      <c r="AJ51" s="161"/>
      <c r="AK51" s="177"/>
      <c r="AL51" s="205"/>
      <c r="AM51" s="91"/>
      <c r="AN51" s="102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8" t="s">
        <v>35</v>
      </c>
    </row>
    <row r="52" spans="1:52" ht="15.75" customHeight="1" thickTop="1">
      <c r="A52" s="229"/>
      <c r="B52" s="229"/>
      <c r="C52" s="224" t="s">
        <v>26</v>
      </c>
      <c r="D52" s="130" t="s">
        <v>66</v>
      </c>
      <c r="E52" s="38" t="s">
        <v>23</v>
      </c>
      <c r="F52" s="79">
        <f>IF(E52=0,0,VLOOKUP(E52,'[1]TEMPS CYCLE'!B$3:C$49,2,FALSE))</f>
        <v>2.5806451612903225</v>
      </c>
      <c r="G52" s="85">
        <f>16*6.2</f>
        <v>99.2</v>
      </c>
      <c r="H52" s="7">
        <f>IF(E52=0,"",VLOOKUP(E52,TC!B$3:G$19,6,FALSE))</f>
        <v>21.030738750000001</v>
      </c>
      <c r="I52" s="7">
        <f t="shared" si="20"/>
        <v>2086.249284</v>
      </c>
      <c r="J52" s="236">
        <v>720</v>
      </c>
      <c r="K52" s="266">
        <f>F52*G52+F53*G53+F54*G54</f>
        <v>256</v>
      </c>
      <c r="L52" s="267"/>
      <c r="M52" s="268"/>
      <c r="N52" s="260"/>
      <c r="O52" s="269"/>
      <c r="P52" s="112"/>
      <c r="Q52" s="262"/>
      <c r="R52" s="264"/>
      <c r="S52" s="265"/>
      <c r="T52" s="263"/>
      <c r="U52" s="282"/>
      <c r="V52" s="103"/>
      <c r="W52" s="183">
        <v>360</v>
      </c>
      <c r="X52" s="190">
        <f t="shared" ref="X52" si="102">SUM(K52:W54)</f>
        <v>616</v>
      </c>
      <c r="Y52" s="168">
        <f t="shared" ref="Y52" si="103">X52/$J52</f>
        <v>0.85555555555555551</v>
      </c>
      <c r="Z52" s="156">
        <f t="shared" ref="Z52" si="104">+K52/$J52</f>
        <v>0.35555555555555557</v>
      </c>
      <c r="AA52" s="140">
        <f>IF(L52=0,0,L52/$J52)</f>
        <v>0</v>
      </c>
      <c r="AB52" s="137">
        <f>IF(M52=0,0,M52/$J52)</f>
        <v>0</v>
      </c>
      <c r="AC52" s="134">
        <f>IF(N52=0,0,N52/$J52)</f>
        <v>0</v>
      </c>
      <c r="AD52" s="199">
        <f>IF(O52=0,0,O52/$J52)</f>
        <v>0</v>
      </c>
      <c r="AE52" s="112">
        <f t="shared" ref="AE52" si="105">IF(P52=0,0,P52/J52)</f>
        <v>0</v>
      </c>
      <c r="AF52" s="251">
        <f t="shared" ref="AF52:AK52" si="106">IF(Q52=0,0,Q52/$J52)</f>
        <v>0</v>
      </c>
      <c r="AG52" s="239">
        <f t="shared" si="106"/>
        <v>0</v>
      </c>
      <c r="AH52" s="242">
        <f t="shared" si="106"/>
        <v>0</v>
      </c>
      <c r="AI52" s="246">
        <f t="shared" si="106"/>
        <v>0</v>
      </c>
      <c r="AJ52" s="160">
        <f t="shared" si="106"/>
        <v>0</v>
      </c>
      <c r="AK52" s="178">
        <f t="shared" si="106"/>
        <v>0</v>
      </c>
      <c r="AL52" s="204">
        <f t="shared" ref="AL52" si="107">IF(W52=0,0,W52/$J52)</f>
        <v>0.5</v>
      </c>
      <c r="AM52" s="90"/>
      <c r="AN52" s="102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8" t="s">
        <v>36</v>
      </c>
    </row>
    <row r="53" spans="1:52" ht="15.75" customHeight="1">
      <c r="A53" s="229"/>
      <c r="B53" s="229"/>
      <c r="C53" s="225"/>
      <c r="D53" s="131"/>
      <c r="E53" s="38"/>
      <c r="F53" s="79">
        <f>IF(E53=0,0,VLOOKUP(E53,'[1]TEMPS CYCLE'!B$3:C$49,2,FALSE))</f>
        <v>0</v>
      </c>
      <c r="G53" s="83"/>
      <c r="H53" s="19" t="str">
        <f>IF(E53=0,"",VLOOKUP(E53,TC!B$3:G$19,6,FALSE))</f>
        <v/>
      </c>
      <c r="I53" s="19" t="str">
        <f t="shared" si="20"/>
        <v/>
      </c>
      <c r="J53" s="128"/>
      <c r="K53" s="207"/>
      <c r="L53" s="125"/>
      <c r="M53" s="212"/>
      <c r="N53" s="119"/>
      <c r="O53" s="154"/>
      <c r="P53" s="113"/>
      <c r="Q53" s="149"/>
      <c r="R53" s="110"/>
      <c r="S53" s="107"/>
      <c r="T53" s="146"/>
      <c r="U53" s="283"/>
      <c r="V53" s="104"/>
      <c r="W53" s="163"/>
      <c r="X53" s="166"/>
      <c r="Y53" s="157"/>
      <c r="Z53" s="157"/>
      <c r="AA53" s="140"/>
      <c r="AB53" s="137"/>
      <c r="AC53" s="134"/>
      <c r="AD53" s="199"/>
      <c r="AE53" s="113"/>
      <c r="AF53" s="251"/>
      <c r="AG53" s="239"/>
      <c r="AH53" s="242"/>
      <c r="AI53" s="246"/>
      <c r="AJ53" s="160"/>
      <c r="AK53" s="176"/>
      <c r="AL53" s="204"/>
      <c r="AM53" s="90"/>
      <c r="AN53" s="102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8" t="s">
        <v>37</v>
      </c>
    </row>
    <row r="54" spans="1:52" ht="16.5" customHeight="1" thickBot="1">
      <c r="A54" s="230"/>
      <c r="B54" s="230"/>
      <c r="C54" s="226"/>
      <c r="D54" s="132"/>
      <c r="E54" s="40"/>
      <c r="F54" s="81">
        <f>IF(E54=0,0,VLOOKUP(E54,'[1]TEMPS CYCLE'!B$3:C$49,2,FALSE))</f>
        <v>0</v>
      </c>
      <c r="G54" s="86"/>
      <c r="H54" s="10" t="str">
        <f>IF(E54=0,"",VLOOKUP(E54,TC!B$3:G$19,6,FALSE))</f>
        <v/>
      </c>
      <c r="I54" s="10" t="str">
        <f t="shared" si="20"/>
        <v/>
      </c>
      <c r="J54" s="129"/>
      <c r="K54" s="227"/>
      <c r="L54" s="126"/>
      <c r="M54" s="244"/>
      <c r="N54" s="120"/>
      <c r="O54" s="270"/>
      <c r="P54" s="114"/>
      <c r="Q54" s="258"/>
      <c r="R54" s="111"/>
      <c r="S54" s="108"/>
      <c r="T54" s="259"/>
      <c r="U54" s="284"/>
      <c r="V54" s="105"/>
      <c r="W54" s="184"/>
      <c r="X54" s="191"/>
      <c r="Y54" s="169"/>
      <c r="Z54" s="158"/>
      <c r="AA54" s="192"/>
      <c r="AB54" s="193"/>
      <c r="AC54" s="194"/>
      <c r="AD54" s="250"/>
      <c r="AE54" s="114"/>
      <c r="AF54" s="252"/>
      <c r="AG54" s="254"/>
      <c r="AH54" s="255"/>
      <c r="AI54" s="253"/>
      <c r="AJ54" s="222"/>
      <c r="AK54" s="179"/>
      <c r="AL54" s="223"/>
      <c r="AM54" s="92"/>
      <c r="AN54" s="102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8" t="s">
        <v>38</v>
      </c>
    </row>
    <row r="55" spans="1:52" ht="15" customHeight="1">
      <c r="A55" s="228" t="s">
        <v>42</v>
      </c>
      <c r="B55" s="228">
        <f>+B49+1</f>
        <v>44540</v>
      </c>
      <c r="C55" s="231" t="s">
        <v>22</v>
      </c>
      <c r="D55" s="234" t="s">
        <v>65</v>
      </c>
      <c r="E55" s="37" t="s">
        <v>23</v>
      </c>
      <c r="F55" s="78">
        <f>IF(E55=0,0,VLOOKUP(E55,'[1]TEMPS CYCLE'!B$3:C$49,2,FALSE))</f>
        <v>2.5806451612903225</v>
      </c>
      <c r="G55" s="82">
        <f>1*6.2</f>
        <v>6.2</v>
      </c>
      <c r="H55" s="9">
        <f>IF(E55=0,"",VLOOKUP(E55,TC!B$3:G$19,6,FALSE))</f>
        <v>21.030738750000001</v>
      </c>
      <c r="I55" s="9">
        <f t="shared" si="20"/>
        <v>130.39058025</v>
      </c>
      <c r="J55" s="236">
        <v>720</v>
      </c>
      <c r="K55" s="206">
        <f t="shared" ref="K55" si="108">F55*G55+F56*G56+F57*G57</f>
        <v>16</v>
      </c>
      <c r="L55" s="209"/>
      <c r="M55" s="211"/>
      <c r="N55" s="214"/>
      <c r="O55" s="153"/>
      <c r="P55" s="151"/>
      <c r="Q55" s="148">
        <v>480</v>
      </c>
      <c r="R55" s="185"/>
      <c r="S55" s="218"/>
      <c r="T55" s="145"/>
      <c r="U55" s="201"/>
      <c r="V55" s="143"/>
      <c r="W55" s="162"/>
      <c r="X55" s="165">
        <f t="shared" ref="X55" si="109">SUM(K55:W57)</f>
        <v>496</v>
      </c>
      <c r="Y55" s="168">
        <f t="shared" ref="Y55" si="110">X55/$J55</f>
        <v>0.68888888888888888</v>
      </c>
      <c r="Z55" s="168">
        <f t="shared" ref="Z55" si="111">+K55/$J55</f>
        <v>2.2222222222222223E-2</v>
      </c>
      <c r="AA55" s="139">
        <f>IF(L55=0,0,L55/$J55)</f>
        <v>0</v>
      </c>
      <c r="AB55" s="136">
        <f t="shared" ref="AB55:AD55" si="112">IF(M55=0,0,M55/$J55)</f>
        <v>0</v>
      </c>
      <c r="AC55" s="133">
        <f t="shared" si="112"/>
        <v>0</v>
      </c>
      <c r="AD55" s="198">
        <f t="shared" si="112"/>
        <v>0</v>
      </c>
      <c r="AE55" s="151">
        <f>IF(P55=0,0,P55/J55)</f>
        <v>0</v>
      </c>
      <c r="AF55" s="256">
        <f t="shared" ref="AF55:AK55" si="113">IF(Q55=0,0,Q55/$J55)</f>
        <v>0.66666666666666663</v>
      </c>
      <c r="AG55" s="238">
        <f t="shared" si="113"/>
        <v>0</v>
      </c>
      <c r="AH55" s="241">
        <f t="shared" si="113"/>
        <v>0</v>
      </c>
      <c r="AI55" s="245">
        <f t="shared" si="113"/>
        <v>0</v>
      </c>
      <c r="AJ55" s="159">
        <f t="shared" si="113"/>
        <v>0</v>
      </c>
      <c r="AK55" s="176">
        <f t="shared" si="113"/>
        <v>0</v>
      </c>
      <c r="AL55" s="203">
        <f t="shared" ref="AL55" si="114">IF(W55=0,0,W55/$J55)</f>
        <v>0</v>
      </c>
      <c r="AM55" s="90"/>
      <c r="AN55" s="102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8" t="s">
        <v>39</v>
      </c>
    </row>
    <row r="56" spans="1:52" ht="15.75" customHeight="1">
      <c r="A56" s="229"/>
      <c r="B56" s="229"/>
      <c r="C56" s="232"/>
      <c r="D56" s="131"/>
      <c r="E56" s="38"/>
      <c r="F56" s="79">
        <f>IF(E56=0,0,VLOOKUP(E56,'[1]TEMPS CYCLE'!B$3:C$49,2,FALSE))</f>
        <v>0</v>
      </c>
      <c r="G56" s="83"/>
      <c r="H56" s="19" t="str">
        <f>IF(E56=0,"",VLOOKUP(E56,TC!B$3:G$19,6,FALSE))</f>
        <v/>
      </c>
      <c r="I56" s="19" t="str">
        <f t="shared" si="20"/>
        <v/>
      </c>
      <c r="J56" s="128"/>
      <c r="K56" s="207"/>
      <c r="L56" s="125"/>
      <c r="M56" s="212"/>
      <c r="N56" s="119"/>
      <c r="O56" s="154"/>
      <c r="P56" s="113"/>
      <c r="Q56" s="149"/>
      <c r="R56" s="110"/>
      <c r="S56" s="107"/>
      <c r="T56" s="146"/>
      <c r="U56" s="188"/>
      <c r="V56" s="143"/>
      <c r="W56" s="163"/>
      <c r="X56" s="166"/>
      <c r="Y56" s="157"/>
      <c r="Z56" s="157"/>
      <c r="AA56" s="140"/>
      <c r="AB56" s="137"/>
      <c r="AC56" s="134"/>
      <c r="AD56" s="199"/>
      <c r="AE56" s="113"/>
      <c r="AF56" s="251"/>
      <c r="AG56" s="239"/>
      <c r="AH56" s="242"/>
      <c r="AI56" s="246"/>
      <c r="AJ56" s="160"/>
      <c r="AK56" s="176"/>
      <c r="AL56" s="204"/>
      <c r="AM56" s="90"/>
      <c r="AN56" s="102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8" t="s">
        <v>41</v>
      </c>
    </row>
    <row r="57" spans="1:52" ht="16.5" customHeight="1" thickBot="1">
      <c r="A57" s="229"/>
      <c r="B57" s="229"/>
      <c r="C57" s="233"/>
      <c r="D57" s="235"/>
      <c r="E57" s="39"/>
      <c r="F57" s="80">
        <f>IF(E57=0,0,VLOOKUP(E57,'[1]TEMPS CYCLE'!B$3:C$49,2,FALSE))</f>
        <v>0</v>
      </c>
      <c r="G57" s="84"/>
      <c r="H57" s="20" t="str">
        <f>IF(E57=0,"",VLOOKUP(E57,TC!B$3:G$19,6,FALSE))</f>
        <v/>
      </c>
      <c r="I57" s="20" t="str">
        <f t="shared" si="20"/>
        <v/>
      </c>
      <c r="J57" s="237"/>
      <c r="K57" s="208"/>
      <c r="L57" s="210"/>
      <c r="M57" s="213"/>
      <c r="N57" s="215"/>
      <c r="O57" s="155"/>
      <c r="P57" s="152"/>
      <c r="Q57" s="150"/>
      <c r="R57" s="186"/>
      <c r="S57" s="219"/>
      <c r="T57" s="147"/>
      <c r="U57" s="202"/>
      <c r="V57" s="144"/>
      <c r="W57" s="164"/>
      <c r="X57" s="167"/>
      <c r="Y57" s="169"/>
      <c r="Z57" s="169"/>
      <c r="AA57" s="141"/>
      <c r="AB57" s="138"/>
      <c r="AC57" s="135"/>
      <c r="AD57" s="200"/>
      <c r="AE57" s="152"/>
      <c r="AF57" s="257"/>
      <c r="AG57" s="240"/>
      <c r="AH57" s="243"/>
      <c r="AI57" s="247"/>
      <c r="AJ57" s="161"/>
      <c r="AK57" s="177"/>
      <c r="AL57" s="205"/>
      <c r="AM57" s="91"/>
      <c r="AN57" s="102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8" t="s">
        <v>23</v>
      </c>
    </row>
    <row r="58" spans="1:52" ht="15.75" customHeight="1" thickTop="1">
      <c r="A58" s="229"/>
      <c r="B58" s="229"/>
      <c r="C58" s="224" t="s">
        <v>26</v>
      </c>
      <c r="D58" s="130" t="s">
        <v>66</v>
      </c>
      <c r="E58" s="38" t="s">
        <v>23</v>
      </c>
      <c r="F58" s="79">
        <f>IF(E58=0,0,VLOOKUP(E58,'[1]TEMPS CYCLE'!B$3:C$49,2,FALSE))</f>
        <v>2.5806451612903225</v>
      </c>
      <c r="G58" s="85">
        <f>10*6.2</f>
        <v>62</v>
      </c>
      <c r="H58" s="7">
        <f>IF(E58=0,"",VLOOKUP(E58,TC!B$3:G$19,6,FALSE))</f>
        <v>21.030738750000001</v>
      </c>
      <c r="I58" s="7">
        <f t="shared" si="20"/>
        <v>1303.9058025000002</v>
      </c>
      <c r="J58" s="236">
        <v>720</v>
      </c>
      <c r="K58" s="266">
        <f t="shared" ref="K58" si="115">F58*G58+F59*G59+F60*G60</f>
        <v>160</v>
      </c>
      <c r="L58" s="267"/>
      <c r="M58" s="212"/>
      <c r="N58" s="119"/>
      <c r="O58" s="116"/>
      <c r="P58" s="112"/>
      <c r="Q58" s="149">
        <v>360</v>
      </c>
      <c r="R58" s="110"/>
      <c r="S58" s="107"/>
      <c r="T58" s="146"/>
      <c r="U58" s="187"/>
      <c r="V58" s="103"/>
      <c r="W58" s="183"/>
      <c r="X58" s="190">
        <f t="shared" ref="X58" si="116">SUM(K58:W60)</f>
        <v>520</v>
      </c>
      <c r="Y58" s="168">
        <f t="shared" ref="Y58" si="117">X58/$J58</f>
        <v>0.72222222222222221</v>
      </c>
      <c r="Z58" s="156">
        <f t="shared" ref="Z58" si="118">+K58/$J58</f>
        <v>0.22222222222222221</v>
      </c>
      <c r="AA58" s="140">
        <f>IF(L58=0,0,L58/$J58)</f>
        <v>0</v>
      </c>
      <c r="AB58" s="137">
        <f>IF(M58=0,0,M58/$J58)</f>
        <v>0</v>
      </c>
      <c r="AC58" s="134">
        <f>IF(N58=0,0,N58/$J58)</f>
        <v>0</v>
      </c>
      <c r="AD58" s="199">
        <f>IF(O58=0,0,O58/$J58)</f>
        <v>0</v>
      </c>
      <c r="AE58" s="112">
        <f t="shared" ref="AE58" si="119">IF(P58=0,0,P58/J58)</f>
        <v>0</v>
      </c>
      <c r="AF58" s="251">
        <f t="shared" ref="AF58:AK58" si="120">IF(Q58=0,0,Q58/$J58)</f>
        <v>0.5</v>
      </c>
      <c r="AG58" s="239">
        <f t="shared" si="120"/>
        <v>0</v>
      </c>
      <c r="AH58" s="242">
        <f t="shared" si="120"/>
        <v>0</v>
      </c>
      <c r="AI58" s="246">
        <f t="shared" si="120"/>
        <v>0</v>
      </c>
      <c r="AJ58" s="160">
        <f t="shared" si="120"/>
        <v>0</v>
      </c>
      <c r="AK58" s="178">
        <f t="shared" si="120"/>
        <v>0</v>
      </c>
      <c r="AL58" s="204">
        <f t="shared" ref="AL58" si="121">IF(W58=0,0,W58/$J58)</f>
        <v>0</v>
      </c>
      <c r="AM58" s="90"/>
      <c r="AN58" s="102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8"/>
    </row>
    <row r="59" spans="1:52" ht="15.75" customHeight="1">
      <c r="A59" s="229"/>
      <c r="B59" s="229"/>
      <c r="C59" s="225"/>
      <c r="D59" s="131"/>
      <c r="E59" s="38"/>
      <c r="F59" s="79">
        <f>IF(E59=0,0,VLOOKUP(E59,'[1]TEMPS CYCLE'!B$3:C$49,2,FALSE))</f>
        <v>0</v>
      </c>
      <c r="G59" s="83"/>
      <c r="H59" s="19" t="str">
        <f>IF(E59=0,"",VLOOKUP(E59,TC!B$3:G$19,6,FALSE))</f>
        <v/>
      </c>
      <c r="I59" s="19" t="str">
        <f t="shared" si="20"/>
        <v/>
      </c>
      <c r="J59" s="128"/>
      <c r="K59" s="207"/>
      <c r="L59" s="125"/>
      <c r="M59" s="212"/>
      <c r="N59" s="119"/>
      <c r="O59" s="116"/>
      <c r="P59" s="113"/>
      <c r="Q59" s="149"/>
      <c r="R59" s="110"/>
      <c r="S59" s="107"/>
      <c r="T59" s="146"/>
      <c r="U59" s="188"/>
      <c r="V59" s="104"/>
      <c r="W59" s="163"/>
      <c r="X59" s="166"/>
      <c r="Y59" s="157"/>
      <c r="Z59" s="157"/>
      <c r="AA59" s="140"/>
      <c r="AB59" s="137"/>
      <c r="AC59" s="134"/>
      <c r="AD59" s="199"/>
      <c r="AE59" s="113"/>
      <c r="AF59" s="251"/>
      <c r="AG59" s="239"/>
      <c r="AH59" s="242"/>
      <c r="AI59" s="246"/>
      <c r="AJ59" s="160"/>
      <c r="AK59" s="176"/>
      <c r="AL59" s="204"/>
      <c r="AM59" s="90"/>
      <c r="AN59" s="102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8"/>
    </row>
    <row r="60" spans="1:52" ht="16.5" customHeight="1" thickBot="1">
      <c r="A60" s="230"/>
      <c r="B60" s="230"/>
      <c r="C60" s="226"/>
      <c r="D60" s="132"/>
      <c r="E60" s="40"/>
      <c r="F60" s="81">
        <f>IF(E60=0,0,VLOOKUP(E60,'[1]TEMPS CYCLE'!B$3:C$49,2,FALSE))</f>
        <v>0</v>
      </c>
      <c r="G60" s="86"/>
      <c r="H60" s="10" t="str">
        <f>IF(E60=0,"",VLOOKUP(E60,TC!B$3:G$19,6,FALSE))</f>
        <v/>
      </c>
      <c r="I60" s="10" t="str">
        <f t="shared" si="20"/>
        <v/>
      </c>
      <c r="J60" s="129"/>
      <c r="K60" s="227"/>
      <c r="L60" s="126"/>
      <c r="M60" s="244"/>
      <c r="N60" s="120"/>
      <c r="O60" s="117"/>
      <c r="P60" s="114"/>
      <c r="Q60" s="258"/>
      <c r="R60" s="111"/>
      <c r="S60" s="108"/>
      <c r="T60" s="259"/>
      <c r="U60" s="189"/>
      <c r="V60" s="105"/>
      <c r="W60" s="184"/>
      <c r="X60" s="191"/>
      <c r="Y60" s="169"/>
      <c r="Z60" s="158"/>
      <c r="AA60" s="192"/>
      <c r="AB60" s="193"/>
      <c r="AC60" s="194"/>
      <c r="AD60" s="250"/>
      <c r="AE60" s="114"/>
      <c r="AF60" s="252"/>
      <c r="AG60" s="254"/>
      <c r="AH60" s="255"/>
      <c r="AI60" s="253"/>
      <c r="AJ60" s="222"/>
      <c r="AK60" s="179"/>
      <c r="AL60" s="223"/>
      <c r="AM60" s="92"/>
      <c r="AN60" s="102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8"/>
    </row>
    <row r="61" spans="1:52" ht="15.75" customHeight="1">
      <c r="A61" s="228" t="s">
        <v>43</v>
      </c>
      <c r="B61" s="228">
        <f>+B55+1</f>
        <v>44541</v>
      </c>
      <c r="C61" s="231" t="s">
        <v>22</v>
      </c>
      <c r="D61" s="248"/>
      <c r="E61" s="37" t="s">
        <v>23</v>
      </c>
      <c r="F61" s="78">
        <f>IF(E61=0,0,VLOOKUP(E61,'[1]TEMPS CYCLE'!B$3:C$49,2,FALSE))</f>
        <v>2.5806451612903225</v>
      </c>
      <c r="G61" s="82"/>
      <c r="H61" s="9">
        <f>IF(E61=0,"",VLOOKUP(E61,TC!B$3:G$19,6,FALSE))</f>
        <v>21.030738750000001</v>
      </c>
      <c r="I61" s="9">
        <f t="shared" si="20"/>
        <v>0</v>
      </c>
      <c r="J61" s="236">
        <v>720</v>
      </c>
      <c r="K61" s="206">
        <f t="shared" ref="K61" si="122">F61*G61+F62*G62+F63*G63</f>
        <v>0</v>
      </c>
      <c r="L61" s="209"/>
      <c r="M61" s="211"/>
      <c r="N61" s="214"/>
      <c r="O61" s="153"/>
      <c r="P61" s="151"/>
      <c r="Q61" s="148"/>
      <c r="R61" s="185"/>
      <c r="S61" s="218"/>
      <c r="T61" s="145"/>
      <c r="U61" s="201"/>
      <c r="V61" s="143"/>
      <c r="W61" s="162"/>
      <c r="X61" s="165">
        <f t="shared" ref="X61" si="123">SUM(K61:W63)</f>
        <v>0</v>
      </c>
      <c r="Y61" s="168">
        <f t="shared" ref="Y61" si="124">X61/$J61</f>
        <v>0</v>
      </c>
      <c r="Z61" s="168">
        <f t="shared" ref="Z61" si="125">+K61/$J61</f>
        <v>0</v>
      </c>
      <c r="AA61" s="139">
        <f>IF(L61=0,0,L61/$J61)</f>
        <v>0</v>
      </c>
      <c r="AB61" s="136">
        <f t="shared" ref="AB61:AD61" si="126">IF(M61=0,0,M61/$J61)</f>
        <v>0</v>
      </c>
      <c r="AC61" s="133">
        <f t="shared" si="126"/>
        <v>0</v>
      </c>
      <c r="AD61" s="198">
        <f t="shared" si="126"/>
        <v>0</v>
      </c>
      <c r="AE61" s="151">
        <f>IF(P61=0,0,P61/J61)</f>
        <v>0</v>
      </c>
      <c r="AF61" s="256">
        <f t="shared" ref="AF61:AK61" si="127">IF(Q61=0,0,Q61/$J61)</f>
        <v>0</v>
      </c>
      <c r="AG61" s="238">
        <f t="shared" si="127"/>
        <v>0</v>
      </c>
      <c r="AH61" s="241">
        <f t="shared" si="127"/>
        <v>0</v>
      </c>
      <c r="AI61" s="245">
        <f t="shared" si="127"/>
        <v>0</v>
      </c>
      <c r="AJ61" s="159">
        <f t="shared" si="127"/>
        <v>0</v>
      </c>
      <c r="AK61" s="176">
        <f t="shared" si="127"/>
        <v>0</v>
      </c>
      <c r="AL61" s="203">
        <f t="shared" ref="AL61" si="128">IF(W61=0,0,W61/$J61)</f>
        <v>0</v>
      </c>
      <c r="AM61" s="90"/>
      <c r="AN61" s="102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8"/>
    </row>
    <row r="62" spans="1:52" ht="15.75" customHeight="1">
      <c r="A62" s="229"/>
      <c r="B62" s="229"/>
      <c r="C62" s="232"/>
      <c r="D62" s="225"/>
      <c r="E62" s="38"/>
      <c r="F62" s="79">
        <f>IF(E62=0,0,VLOOKUP(E62,'[1]TEMPS CYCLE'!B$3:C$49,2,FALSE))</f>
        <v>0</v>
      </c>
      <c r="G62" s="83"/>
      <c r="H62" s="19" t="str">
        <f>IF(E62=0,"",VLOOKUP(E62,TC!B$3:G$19,6,FALSE))</f>
        <v/>
      </c>
      <c r="I62" s="19" t="str">
        <f t="shared" si="20"/>
        <v/>
      </c>
      <c r="J62" s="128"/>
      <c r="K62" s="207"/>
      <c r="L62" s="125"/>
      <c r="M62" s="212"/>
      <c r="N62" s="119"/>
      <c r="O62" s="154"/>
      <c r="P62" s="113"/>
      <c r="Q62" s="149"/>
      <c r="R62" s="110"/>
      <c r="S62" s="107"/>
      <c r="T62" s="146"/>
      <c r="U62" s="188"/>
      <c r="V62" s="143"/>
      <c r="W62" s="163"/>
      <c r="X62" s="166"/>
      <c r="Y62" s="157"/>
      <c r="Z62" s="157"/>
      <c r="AA62" s="140"/>
      <c r="AB62" s="137"/>
      <c r="AC62" s="134"/>
      <c r="AD62" s="199"/>
      <c r="AE62" s="113"/>
      <c r="AF62" s="251"/>
      <c r="AG62" s="239"/>
      <c r="AH62" s="242"/>
      <c r="AI62" s="246"/>
      <c r="AJ62" s="160"/>
      <c r="AK62" s="176"/>
      <c r="AL62" s="204"/>
      <c r="AM62" s="90"/>
      <c r="AN62" s="102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8"/>
    </row>
    <row r="63" spans="1:52" ht="16.5" customHeight="1" thickBot="1">
      <c r="A63" s="229"/>
      <c r="B63" s="229"/>
      <c r="C63" s="233"/>
      <c r="D63" s="249"/>
      <c r="E63" s="39"/>
      <c r="F63" s="80">
        <f>IF(E63=0,0,VLOOKUP(E63,'[1]TEMPS CYCLE'!B$3:C$49,2,FALSE))</f>
        <v>0</v>
      </c>
      <c r="G63" s="84"/>
      <c r="H63" s="20" t="str">
        <f>IF(E63=0,"",VLOOKUP(E63,TC!B$3:G$19,6,FALSE))</f>
        <v/>
      </c>
      <c r="I63" s="20" t="str">
        <f t="shared" si="20"/>
        <v/>
      </c>
      <c r="J63" s="237"/>
      <c r="K63" s="208"/>
      <c r="L63" s="210"/>
      <c r="M63" s="213"/>
      <c r="N63" s="215"/>
      <c r="O63" s="155"/>
      <c r="P63" s="152"/>
      <c r="Q63" s="150"/>
      <c r="R63" s="186"/>
      <c r="S63" s="219"/>
      <c r="T63" s="147"/>
      <c r="U63" s="202"/>
      <c r="V63" s="144"/>
      <c r="W63" s="164"/>
      <c r="X63" s="167"/>
      <c r="Y63" s="169"/>
      <c r="Z63" s="169"/>
      <c r="AA63" s="141"/>
      <c r="AB63" s="138"/>
      <c r="AC63" s="135"/>
      <c r="AD63" s="200"/>
      <c r="AE63" s="152"/>
      <c r="AF63" s="257"/>
      <c r="AG63" s="240"/>
      <c r="AH63" s="243"/>
      <c r="AI63" s="247"/>
      <c r="AJ63" s="161"/>
      <c r="AK63" s="177"/>
      <c r="AL63" s="205"/>
      <c r="AM63" s="91"/>
      <c r="AN63" s="102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8"/>
    </row>
    <row r="64" spans="1:52" ht="15.75" customHeight="1" thickTop="1">
      <c r="A64" s="229"/>
      <c r="B64" s="229"/>
      <c r="C64" s="224" t="s">
        <v>26</v>
      </c>
      <c r="D64" s="224"/>
      <c r="E64" s="38"/>
      <c r="F64" s="79">
        <f>IF(E64=0,0,VLOOKUP(E64,'[1]TEMPS CYCLE'!B$3:C$49,2,FALSE))</f>
        <v>0</v>
      </c>
      <c r="G64" s="85"/>
      <c r="H64" s="7" t="str">
        <f>IF(E64=0,"",VLOOKUP(E64,TC!B$3:G$19,6,FALSE))</f>
        <v/>
      </c>
      <c r="I64" s="7" t="str">
        <f t="shared" si="20"/>
        <v/>
      </c>
      <c r="J64" s="236">
        <v>720</v>
      </c>
      <c r="K64" s="266">
        <f>F64*G64+F65*G65+F66*G66</f>
        <v>0</v>
      </c>
      <c r="L64" s="267"/>
      <c r="M64" s="268"/>
      <c r="N64" s="260"/>
      <c r="O64" s="269"/>
      <c r="P64" s="112"/>
      <c r="Q64" s="262"/>
      <c r="R64" s="264"/>
      <c r="S64" s="265"/>
      <c r="T64" s="263"/>
      <c r="U64" s="187"/>
      <c r="V64" s="103"/>
      <c r="W64" s="183"/>
      <c r="X64" s="190">
        <f t="shared" ref="X64" si="129">SUM(K64:W66)</f>
        <v>0</v>
      </c>
      <c r="Y64" s="168">
        <f t="shared" ref="Y64" si="130">X64/$J64</f>
        <v>0</v>
      </c>
      <c r="Z64" s="156">
        <f t="shared" ref="Z64" si="131">+K64/$J64</f>
        <v>0</v>
      </c>
      <c r="AA64" s="140">
        <f>IF(L64=0,0,L64/$J64)</f>
        <v>0</v>
      </c>
      <c r="AB64" s="137">
        <f>IF(M64=0,0,M64/$J64)</f>
        <v>0</v>
      </c>
      <c r="AC64" s="134">
        <f>IF(N64=0,0,N64/$J64)</f>
        <v>0</v>
      </c>
      <c r="AD64" s="199">
        <f>IF(O64=0,0,O64/$J64)</f>
        <v>0</v>
      </c>
      <c r="AE64" s="112">
        <f t="shared" ref="AE64" si="132">IF(P64=0,0,P64/J64)</f>
        <v>0</v>
      </c>
      <c r="AF64" s="251">
        <f t="shared" ref="AF64:AK64" si="133">IF(Q64=0,0,Q64/$J64)</f>
        <v>0</v>
      </c>
      <c r="AG64" s="239">
        <f t="shared" si="133"/>
        <v>0</v>
      </c>
      <c r="AH64" s="242">
        <f t="shared" si="133"/>
        <v>0</v>
      </c>
      <c r="AI64" s="246">
        <f t="shared" si="133"/>
        <v>0</v>
      </c>
      <c r="AJ64" s="160">
        <f t="shared" si="133"/>
        <v>0</v>
      </c>
      <c r="AK64" s="178">
        <f t="shared" si="133"/>
        <v>0</v>
      </c>
      <c r="AL64" s="204">
        <f t="shared" ref="AL64" si="134">IF(W64=0,0,W64/$J64)</f>
        <v>0</v>
      </c>
      <c r="AM64" s="90"/>
      <c r="AN64" s="102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8"/>
    </row>
    <row r="65" spans="1:52" ht="15.75" customHeight="1">
      <c r="A65" s="229"/>
      <c r="B65" s="229"/>
      <c r="C65" s="225"/>
      <c r="D65" s="225"/>
      <c r="E65" s="38"/>
      <c r="F65" s="79">
        <f>IF(E65=0,0,VLOOKUP(E65,'[1]TEMPS CYCLE'!B$3:C$49,2,FALSE))</f>
        <v>0</v>
      </c>
      <c r="G65" s="83"/>
      <c r="H65" s="19" t="str">
        <f>IF(E65=0,"",VLOOKUP(E65,TC!B$3:G$19,6,FALSE))</f>
        <v/>
      </c>
      <c r="I65" s="19" t="str">
        <f t="shared" si="20"/>
        <v/>
      </c>
      <c r="J65" s="128"/>
      <c r="K65" s="207"/>
      <c r="L65" s="125"/>
      <c r="M65" s="212"/>
      <c r="N65" s="119"/>
      <c r="O65" s="154"/>
      <c r="P65" s="113"/>
      <c r="Q65" s="149"/>
      <c r="R65" s="110"/>
      <c r="S65" s="107"/>
      <c r="T65" s="146"/>
      <c r="U65" s="188"/>
      <c r="V65" s="104"/>
      <c r="W65" s="163"/>
      <c r="X65" s="166"/>
      <c r="Y65" s="157"/>
      <c r="Z65" s="157"/>
      <c r="AA65" s="140"/>
      <c r="AB65" s="137"/>
      <c r="AC65" s="134"/>
      <c r="AD65" s="199"/>
      <c r="AE65" s="113"/>
      <c r="AF65" s="251"/>
      <c r="AG65" s="239"/>
      <c r="AH65" s="242"/>
      <c r="AI65" s="246"/>
      <c r="AJ65" s="160"/>
      <c r="AK65" s="176"/>
      <c r="AL65" s="204"/>
      <c r="AM65" s="90"/>
      <c r="AN65" s="102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8"/>
    </row>
    <row r="66" spans="1:52" ht="16.5" customHeight="1" thickBot="1">
      <c r="A66" s="230"/>
      <c r="B66" s="230"/>
      <c r="C66" s="226"/>
      <c r="D66" s="226"/>
      <c r="E66" s="40"/>
      <c r="F66" s="81">
        <f>IF(E66=0,0,VLOOKUP(E66,'[1]TEMPS CYCLE'!B$3:C$49,2,FALSE))</f>
        <v>0</v>
      </c>
      <c r="G66" s="86"/>
      <c r="H66" s="10" t="str">
        <f>IF(E66=0,"",VLOOKUP(E66,TC!B$3:G$19,6,FALSE))</f>
        <v/>
      </c>
      <c r="I66" s="10" t="str">
        <f t="shared" si="20"/>
        <v/>
      </c>
      <c r="J66" s="129"/>
      <c r="K66" s="227"/>
      <c r="L66" s="126"/>
      <c r="M66" s="244"/>
      <c r="N66" s="120"/>
      <c r="O66" s="270"/>
      <c r="P66" s="114"/>
      <c r="Q66" s="258"/>
      <c r="R66" s="111"/>
      <c r="S66" s="108"/>
      <c r="T66" s="259"/>
      <c r="U66" s="189"/>
      <c r="V66" s="105"/>
      <c r="W66" s="184"/>
      <c r="X66" s="191"/>
      <c r="Y66" s="169"/>
      <c r="Z66" s="158"/>
      <c r="AA66" s="192"/>
      <c r="AB66" s="193"/>
      <c r="AC66" s="194"/>
      <c r="AD66" s="250"/>
      <c r="AE66" s="114"/>
      <c r="AF66" s="252"/>
      <c r="AG66" s="254"/>
      <c r="AH66" s="255"/>
      <c r="AI66" s="253"/>
      <c r="AJ66" s="222"/>
      <c r="AK66" s="179"/>
      <c r="AL66" s="223"/>
      <c r="AM66" s="92"/>
      <c r="AN66" s="102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8"/>
    </row>
    <row r="67" spans="1:52" ht="15.75" customHeight="1">
      <c r="A67" s="228" t="s">
        <v>21</v>
      </c>
      <c r="B67" s="228">
        <f>B61+2</f>
        <v>44543</v>
      </c>
      <c r="C67" s="231" t="s">
        <v>22</v>
      </c>
      <c r="D67" s="248"/>
      <c r="E67" s="37"/>
      <c r="F67" s="78">
        <f>IF(E67=0,0,VLOOKUP(E67,'[1]TEMPS CYCLE'!B$3:C$49,2,FALSE))</f>
        <v>0</v>
      </c>
      <c r="G67" s="82"/>
      <c r="H67" s="9" t="str">
        <f>IF(E67=0,"",VLOOKUP(E67,TC!B$3:G$19,6,FALSE))</f>
        <v/>
      </c>
      <c r="I67" s="9" t="str">
        <f t="shared" si="20"/>
        <v/>
      </c>
      <c r="J67" s="236">
        <v>720</v>
      </c>
      <c r="K67" s="206">
        <f t="shared" ref="K67" si="135">F67*G67+F68*G68+F69*G69</f>
        <v>0</v>
      </c>
      <c r="L67" s="209"/>
      <c r="M67" s="211"/>
      <c r="N67" s="214"/>
      <c r="O67" s="153"/>
      <c r="P67" s="216"/>
      <c r="Q67" s="148"/>
      <c r="R67" s="185"/>
      <c r="S67" s="218"/>
      <c r="T67" s="145"/>
      <c r="U67" s="201"/>
      <c r="V67" s="143"/>
      <c r="W67" s="162"/>
      <c r="X67" s="165">
        <f t="shared" ref="X67" si="136">SUM(K67:W69)</f>
        <v>0</v>
      </c>
      <c r="Y67" s="168">
        <f t="shared" ref="Y67" si="137">X67/$J67</f>
        <v>0</v>
      </c>
      <c r="Z67" s="168">
        <f t="shared" ref="Z67" si="138">+K67/$J67</f>
        <v>0</v>
      </c>
      <c r="AA67" s="139">
        <f>IF(L67=0,0,L67/$J67)</f>
        <v>0</v>
      </c>
      <c r="AB67" s="136">
        <f t="shared" ref="AB67:AD67" si="139">IF(M67=0,0,M67/$J67)</f>
        <v>0</v>
      </c>
      <c r="AC67" s="133">
        <f t="shared" si="139"/>
        <v>0</v>
      </c>
      <c r="AD67" s="198">
        <f t="shared" si="139"/>
        <v>0</v>
      </c>
      <c r="AE67" s="151">
        <f>IF(P67=0,0,P67/J67)</f>
        <v>0</v>
      </c>
      <c r="AF67" s="256">
        <f t="shared" ref="AF67:AK67" si="140">IF(Q67=0,0,Q67/$J67)</f>
        <v>0</v>
      </c>
      <c r="AG67" s="238">
        <f t="shared" si="140"/>
        <v>0</v>
      </c>
      <c r="AH67" s="241">
        <f t="shared" si="140"/>
        <v>0</v>
      </c>
      <c r="AI67" s="245">
        <f t="shared" si="140"/>
        <v>0</v>
      </c>
      <c r="AJ67" s="159">
        <f t="shared" si="140"/>
        <v>0</v>
      </c>
      <c r="AK67" s="176">
        <f t="shared" si="140"/>
        <v>0</v>
      </c>
      <c r="AL67" s="203">
        <f t="shared" ref="AL67" si="141">IF(W67=0,0,W67/$J67)</f>
        <v>0</v>
      </c>
      <c r="AM67" s="90"/>
      <c r="AN67" s="102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8"/>
    </row>
    <row r="68" spans="1:52" ht="15.75" customHeight="1">
      <c r="A68" s="229"/>
      <c r="B68" s="229"/>
      <c r="C68" s="232"/>
      <c r="D68" s="225"/>
      <c r="E68" s="38"/>
      <c r="F68" s="79">
        <f>IF(E68=0,0,VLOOKUP(E68,'[1]TEMPS CYCLE'!B$3:C$49,2,FALSE))</f>
        <v>0</v>
      </c>
      <c r="G68" s="83"/>
      <c r="H68" s="19" t="str">
        <f>IF(E68=0,"",VLOOKUP(E68,TC!B$3:G$19,6,FALSE))</f>
        <v/>
      </c>
      <c r="I68" s="19" t="str">
        <f t="shared" si="20"/>
        <v/>
      </c>
      <c r="J68" s="128"/>
      <c r="K68" s="207"/>
      <c r="L68" s="125"/>
      <c r="M68" s="212"/>
      <c r="N68" s="119"/>
      <c r="O68" s="154"/>
      <c r="P68" s="196"/>
      <c r="Q68" s="149"/>
      <c r="R68" s="110"/>
      <c r="S68" s="107"/>
      <c r="T68" s="146"/>
      <c r="U68" s="188"/>
      <c r="V68" s="143"/>
      <c r="W68" s="163"/>
      <c r="X68" s="166"/>
      <c r="Y68" s="157"/>
      <c r="Z68" s="157"/>
      <c r="AA68" s="140"/>
      <c r="AB68" s="137"/>
      <c r="AC68" s="134"/>
      <c r="AD68" s="199"/>
      <c r="AE68" s="113"/>
      <c r="AF68" s="251"/>
      <c r="AG68" s="239"/>
      <c r="AH68" s="242"/>
      <c r="AI68" s="246"/>
      <c r="AJ68" s="160"/>
      <c r="AK68" s="176"/>
      <c r="AL68" s="204"/>
      <c r="AM68" s="90"/>
      <c r="AN68" s="102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8"/>
    </row>
    <row r="69" spans="1:52" ht="16.5" customHeight="1" thickBot="1">
      <c r="A69" s="229"/>
      <c r="B69" s="229"/>
      <c r="C69" s="233"/>
      <c r="D69" s="249"/>
      <c r="E69" s="39"/>
      <c r="F69" s="80">
        <f>IF(E69=0,0,VLOOKUP(E69,'[1]TEMPS CYCLE'!B$3:C$49,2,FALSE))</f>
        <v>0</v>
      </c>
      <c r="G69" s="84"/>
      <c r="H69" s="20" t="str">
        <f>IF(E69=0,"",VLOOKUP(E69,TC!B$3:G$19,6,FALSE))</f>
        <v/>
      </c>
      <c r="I69" s="20" t="str">
        <f t="shared" si="20"/>
        <v/>
      </c>
      <c r="J69" s="237"/>
      <c r="K69" s="208"/>
      <c r="L69" s="210"/>
      <c r="M69" s="213"/>
      <c r="N69" s="215"/>
      <c r="O69" s="155"/>
      <c r="P69" s="217"/>
      <c r="Q69" s="150"/>
      <c r="R69" s="186"/>
      <c r="S69" s="219"/>
      <c r="T69" s="147"/>
      <c r="U69" s="202"/>
      <c r="V69" s="144"/>
      <c r="W69" s="164"/>
      <c r="X69" s="167"/>
      <c r="Y69" s="169"/>
      <c r="Z69" s="169"/>
      <c r="AA69" s="141"/>
      <c r="AB69" s="138"/>
      <c r="AC69" s="135"/>
      <c r="AD69" s="200"/>
      <c r="AE69" s="152"/>
      <c r="AF69" s="257"/>
      <c r="AG69" s="240"/>
      <c r="AH69" s="243"/>
      <c r="AI69" s="247"/>
      <c r="AJ69" s="161"/>
      <c r="AK69" s="177"/>
      <c r="AL69" s="205"/>
      <c r="AM69" s="91"/>
      <c r="AN69" s="102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8"/>
    </row>
    <row r="70" spans="1:52" ht="15.75" customHeight="1" thickTop="1">
      <c r="A70" s="229"/>
      <c r="B70" s="229"/>
      <c r="C70" s="224" t="s">
        <v>26</v>
      </c>
      <c r="D70" s="224"/>
      <c r="E70" s="38"/>
      <c r="F70" s="79">
        <f>IF(E70=0,0,VLOOKUP(E70,'[1]TEMPS CYCLE'!B$3:C$49,2,FALSE))</f>
        <v>0</v>
      </c>
      <c r="G70" s="85"/>
      <c r="H70" s="7" t="str">
        <f>IF(E70=0,"",VLOOKUP(E70,TC!B$3:G$19,6,FALSE))</f>
        <v/>
      </c>
      <c r="I70" s="7" t="str">
        <f t="shared" si="20"/>
        <v/>
      </c>
      <c r="J70" s="236">
        <v>720</v>
      </c>
      <c r="K70" s="266">
        <f>F70*G70+F71*G71+F72*G72</f>
        <v>0</v>
      </c>
      <c r="L70" s="267"/>
      <c r="M70" s="268"/>
      <c r="N70" s="285"/>
      <c r="O70" s="269"/>
      <c r="P70" s="195"/>
      <c r="Q70" s="180"/>
      <c r="R70" s="264"/>
      <c r="S70" s="265"/>
      <c r="T70" s="263"/>
      <c r="U70" s="187"/>
      <c r="V70" s="103"/>
      <c r="W70" s="183"/>
      <c r="X70" s="190">
        <f t="shared" ref="X70" si="142">SUM(K70:W72)</f>
        <v>0</v>
      </c>
      <c r="Y70" s="168">
        <f t="shared" ref="Y70" si="143">X70/$J70</f>
        <v>0</v>
      </c>
      <c r="Z70" s="156">
        <f t="shared" ref="Z70" si="144">+K70/$J70</f>
        <v>0</v>
      </c>
      <c r="AA70" s="140">
        <f>IF(L70=0,0,L70/$J70)</f>
        <v>0</v>
      </c>
      <c r="AB70" s="137">
        <f>IF(M70=0,0,M70/$J70)</f>
        <v>0</v>
      </c>
      <c r="AC70" s="134">
        <f>IF(N70=0,0,N70/$J70)</f>
        <v>0</v>
      </c>
      <c r="AD70" s="199">
        <f>IF(O70=0,0,O70/$J70)</f>
        <v>0</v>
      </c>
      <c r="AE70" s="112">
        <f t="shared" ref="AE70" si="145">IF(P70=0,0,P70/J70)</f>
        <v>0</v>
      </c>
      <c r="AF70" s="251">
        <f t="shared" ref="AF70:AK70" si="146">IF(Q70=0,0,Q70/$J70)</f>
        <v>0</v>
      </c>
      <c r="AG70" s="239">
        <f t="shared" si="146"/>
        <v>0</v>
      </c>
      <c r="AH70" s="242">
        <f t="shared" si="146"/>
        <v>0</v>
      </c>
      <c r="AI70" s="246">
        <f t="shared" si="146"/>
        <v>0</v>
      </c>
      <c r="AJ70" s="160">
        <f t="shared" si="146"/>
        <v>0</v>
      </c>
      <c r="AK70" s="178">
        <f t="shared" si="146"/>
        <v>0</v>
      </c>
      <c r="AL70" s="204">
        <f t="shared" ref="AL70" si="147">IF(W70=0,0,W70/$J70)</f>
        <v>0</v>
      </c>
      <c r="AM70" s="90"/>
      <c r="AN70" s="102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8"/>
    </row>
    <row r="71" spans="1:52" ht="15.75" customHeight="1">
      <c r="A71" s="229"/>
      <c r="B71" s="229"/>
      <c r="C71" s="225"/>
      <c r="D71" s="225"/>
      <c r="E71" s="38"/>
      <c r="F71" s="79">
        <f>IF(E71=0,0,VLOOKUP(E71,'[1]TEMPS CYCLE'!B$3:C$49,2,FALSE))</f>
        <v>0</v>
      </c>
      <c r="G71" s="83"/>
      <c r="H71" s="19" t="str">
        <f>IF(E71=0,"",VLOOKUP(E71,TC!B$3:G$19,6,FALSE))</f>
        <v/>
      </c>
      <c r="I71" s="19" t="str">
        <f t="shared" ref="I71:I134" si="148">IF(H71="","",G71*H71)</f>
        <v/>
      </c>
      <c r="J71" s="128"/>
      <c r="K71" s="207"/>
      <c r="L71" s="125"/>
      <c r="M71" s="212"/>
      <c r="N71" s="274"/>
      <c r="O71" s="154"/>
      <c r="P71" s="196"/>
      <c r="Q71" s="181"/>
      <c r="R71" s="110"/>
      <c r="S71" s="107"/>
      <c r="T71" s="146"/>
      <c r="U71" s="188"/>
      <c r="V71" s="104"/>
      <c r="W71" s="163"/>
      <c r="X71" s="166"/>
      <c r="Y71" s="157"/>
      <c r="Z71" s="157"/>
      <c r="AA71" s="140"/>
      <c r="AB71" s="137"/>
      <c r="AC71" s="134"/>
      <c r="AD71" s="199"/>
      <c r="AE71" s="113"/>
      <c r="AF71" s="251"/>
      <c r="AG71" s="239"/>
      <c r="AH71" s="242"/>
      <c r="AI71" s="246"/>
      <c r="AJ71" s="160"/>
      <c r="AK71" s="176"/>
      <c r="AL71" s="204"/>
      <c r="AM71" s="90"/>
      <c r="AN71" s="102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2" ht="16.5" customHeight="1" thickBot="1">
      <c r="A72" s="230"/>
      <c r="B72" s="230"/>
      <c r="C72" s="226"/>
      <c r="D72" s="226"/>
      <c r="E72" s="40"/>
      <c r="F72" s="81">
        <f>IF(E72=0,0,VLOOKUP(E72,'[1]TEMPS CYCLE'!B$3:C$49,2,FALSE))</f>
        <v>0</v>
      </c>
      <c r="G72" s="86"/>
      <c r="H72" s="10" t="str">
        <f>IF(E72=0,"",VLOOKUP(E72,TC!B$3:G$19,6,FALSE))</f>
        <v/>
      </c>
      <c r="I72" s="10" t="str">
        <f t="shared" si="148"/>
        <v/>
      </c>
      <c r="J72" s="129"/>
      <c r="K72" s="227"/>
      <c r="L72" s="126"/>
      <c r="M72" s="244"/>
      <c r="N72" s="275"/>
      <c r="O72" s="270"/>
      <c r="P72" s="197"/>
      <c r="Q72" s="182"/>
      <c r="R72" s="111"/>
      <c r="S72" s="108"/>
      <c r="T72" s="259"/>
      <c r="U72" s="189"/>
      <c r="V72" s="105"/>
      <c r="W72" s="184"/>
      <c r="X72" s="191"/>
      <c r="Y72" s="169"/>
      <c r="Z72" s="158"/>
      <c r="AA72" s="192"/>
      <c r="AB72" s="193"/>
      <c r="AC72" s="194"/>
      <c r="AD72" s="250"/>
      <c r="AE72" s="114"/>
      <c r="AF72" s="252"/>
      <c r="AG72" s="254"/>
      <c r="AH72" s="255"/>
      <c r="AI72" s="253"/>
      <c r="AJ72" s="222"/>
      <c r="AK72" s="179"/>
      <c r="AL72" s="223"/>
      <c r="AM72" s="92"/>
      <c r="AN72" s="102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2" ht="14.25" customHeight="1">
      <c r="A73" s="228" t="s">
        <v>25</v>
      </c>
      <c r="B73" s="228">
        <f>B67+1</f>
        <v>44544</v>
      </c>
      <c r="C73" s="286" t="s">
        <v>22</v>
      </c>
      <c r="D73" s="248"/>
      <c r="E73" s="37"/>
      <c r="F73" s="78">
        <f>IF(E73=0,0,VLOOKUP(E73,'[1]TEMPS CYCLE'!B$3:C$49,2,FALSE))</f>
        <v>0</v>
      </c>
      <c r="G73" s="82"/>
      <c r="H73" s="9" t="str">
        <f>IF(E73=0,"",VLOOKUP(E73,TC!B$3:G$19,6,FALSE))</f>
        <v/>
      </c>
      <c r="I73" s="9" t="str">
        <f t="shared" si="148"/>
        <v/>
      </c>
      <c r="J73" s="236">
        <v>720</v>
      </c>
      <c r="K73" s="206">
        <f t="shared" ref="K73" si="149">F73*G73+F74*G74+F75*G75</f>
        <v>0</v>
      </c>
      <c r="L73" s="209"/>
      <c r="M73" s="211"/>
      <c r="N73" s="214"/>
      <c r="O73" s="153"/>
      <c r="P73" s="216"/>
      <c r="Q73" s="148"/>
      <c r="R73" s="185"/>
      <c r="S73" s="218"/>
      <c r="T73" s="145"/>
      <c r="U73" s="287"/>
      <c r="V73" s="104"/>
      <c r="W73" s="162"/>
      <c r="X73" s="165">
        <f t="shared" ref="X73" si="150">SUM(K73:W75)</f>
        <v>0</v>
      </c>
      <c r="Y73" s="168">
        <f t="shared" ref="Y73" si="151">X73/$J73</f>
        <v>0</v>
      </c>
      <c r="Z73" s="168">
        <f t="shared" ref="Z73" si="152">+K73/$J73</f>
        <v>0</v>
      </c>
      <c r="AA73" s="139">
        <f>IF(L73=0,0,L73/$J73)</f>
        <v>0</v>
      </c>
      <c r="AB73" s="136">
        <f t="shared" ref="AB73:AD73" si="153">IF(M73=0,0,M73/$J73)</f>
        <v>0</v>
      </c>
      <c r="AC73" s="133">
        <f t="shared" si="153"/>
        <v>0</v>
      </c>
      <c r="AD73" s="198">
        <f t="shared" si="153"/>
        <v>0</v>
      </c>
      <c r="AE73" s="151">
        <f t="shared" ref="AE73" si="154">IF(P73=0,0,P73/J73)</f>
        <v>0</v>
      </c>
      <c r="AF73" s="256">
        <f t="shared" ref="AF73:AK73" si="155">IF(Q73=0,0,Q73/$J73)</f>
        <v>0</v>
      </c>
      <c r="AG73" s="238">
        <f t="shared" si="155"/>
        <v>0</v>
      </c>
      <c r="AH73" s="241">
        <f t="shared" si="155"/>
        <v>0</v>
      </c>
      <c r="AI73" s="245">
        <f t="shared" si="155"/>
        <v>0</v>
      </c>
      <c r="AJ73" s="159">
        <f t="shared" si="155"/>
        <v>0</v>
      </c>
      <c r="AK73" s="176">
        <f t="shared" si="155"/>
        <v>0</v>
      </c>
      <c r="AL73" s="170">
        <f t="shared" ref="AL73" si="156">IF(W73=0,0,W73/$J73)</f>
        <v>0</v>
      </c>
      <c r="AM73" s="94"/>
      <c r="AN73" s="102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2" ht="14.25" customHeight="1">
      <c r="A74" s="229"/>
      <c r="B74" s="229"/>
      <c r="C74" s="232"/>
      <c r="D74" s="225"/>
      <c r="E74" s="38"/>
      <c r="F74" s="79">
        <f>IF(E74=0,0,VLOOKUP(E74,'[1]TEMPS CYCLE'!B$3:C$49,2,FALSE))</f>
        <v>0</v>
      </c>
      <c r="G74" s="83"/>
      <c r="H74" s="19" t="str">
        <f>IF(E74=0,"",VLOOKUP(E74,TC!B$3:G$19,6,FALSE))</f>
        <v/>
      </c>
      <c r="I74" s="19" t="str">
        <f t="shared" si="148"/>
        <v/>
      </c>
      <c r="J74" s="128"/>
      <c r="K74" s="207"/>
      <c r="L74" s="125"/>
      <c r="M74" s="212"/>
      <c r="N74" s="119"/>
      <c r="O74" s="154"/>
      <c r="P74" s="196"/>
      <c r="Q74" s="149"/>
      <c r="R74" s="110"/>
      <c r="S74" s="107"/>
      <c r="T74" s="146"/>
      <c r="U74" s="283"/>
      <c r="V74" s="104"/>
      <c r="W74" s="163"/>
      <c r="X74" s="166"/>
      <c r="Y74" s="157"/>
      <c r="Z74" s="157"/>
      <c r="AA74" s="140"/>
      <c r="AB74" s="137"/>
      <c r="AC74" s="134"/>
      <c r="AD74" s="199"/>
      <c r="AE74" s="113"/>
      <c r="AF74" s="251"/>
      <c r="AG74" s="239"/>
      <c r="AH74" s="242"/>
      <c r="AI74" s="246"/>
      <c r="AJ74" s="160"/>
      <c r="AK74" s="176"/>
      <c r="AL74" s="171"/>
      <c r="AM74" s="94"/>
      <c r="AN74" s="102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2" ht="14.25" customHeight="1" thickBot="1">
      <c r="A75" s="229"/>
      <c r="B75" s="229"/>
      <c r="C75" s="233"/>
      <c r="D75" s="249"/>
      <c r="E75" s="39"/>
      <c r="F75" s="80">
        <f>IF(E75=0,0,VLOOKUP(E75,'[1]TEMPS CYCLE'!B$3:C$49,2,FALSE))</f>
        <v>0</v>
      </c>
      <c r="G75" s="84"/>
      <c r="H75" s="20" t="str">
        <f>IF(E75=0,"",VLOOKUP(E75,TC!B$3:G$19,6,FALSE))</f>
        <v/>
      </c>
      <c r="I75" s="20" t="str">
        <f t="shared" si="148"/>
        <v/>
      </c>
      <c r="J75" s="237"/>
      <c r="K75" s="208"/>
      <c r="L75" s="210"/>
      <c r="M75" s="213"/>
      <c r="N75" s="215"/>
      <c r="O75" s="155"/>
      <c r="P75" s="217"/>
      <c r="Q75" s="150"/>
      <c r="R75" s="186"/>
      <c r="S75" s="219"/>
      <c r="T75" s="147"/>
      <c r="U75" s="288"/>
      <c r="V75" s="105"/>
      <c r="W75" s="164"/>
      <c r="X75" s="167"/>
      <c r="Y75" s="169"/>
      <c r="Z75" s="169"/>
      <c r="AA75" s="141"/>
      <c r="AB75" s="138"/>
      <c r="AC75" s="135"/>
      <c r="AD75" s="200"/>
      <c r="AE75" s="152"/>
      <c r="AF75" s="257"/>
      <c r="AG75" s="240"/>
      <c r="AH75" s="243"/>
      <c r="AI75" s="247"/>
      <c r="AJ75" s="161"/>
      <c r="AK75" s="177"/>
      <c r="AL75" s="172"/>
      <c r="AM75" s="96"/>
      <c r="AN75" s="102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2" ht="15" customHeight="1" thickTop="1">
      <c r="A76" s="229"/>
      <c r="B76" s="229"/>
      <c r="C76" s="225" t="s">
        <v>26</v>
      </c>
      <c r="D76" s="224"/>
      <c r="E76" s="38"/>
      <c r="F76" s="79">
        <f>IF(E76=0,0,VLOOKUP(E76,'[1]TEMPS CYCLE'!B$3:C$49,2,FALSE))</f>
        <v>0</v>
      </c>
      <c r="G76" s="85"/>
      <c r="H76" s="7" t="str">
        <f>IF(E76=0,"",VLOOKUP(E76,TC!B$3:G$19,6,FALSE))</f>
        <v/>
      </c>
      <c r="I76" s="7" t="str">
        <f t="shared" si="148"/>
        <v/>
      </c>
      <c r="J76" s="128">
        <v>720</v>
      </c>
      <c r="K76" s="207">
        <f>F76*G76+F77*G77+F78*G78</f>
        <v>0</v>
      </c>
      <c r="L76" s="125"/>
      <c r="M76" s="212"/>
      <c r="N76" s="274"/>
      <c r="O76" s="154"/>
      <c r="P76" s="195"/>
      <c r="Q76" s="181"/>
      <c r="R76" s="110"/>
      <c r="S76" s="220"/>
      <c r="T76" s="146"/>
      <c r="U76" s="291"/>
      <c r="V76" s="103"/>
      <c r="W76" s="163"/>
      <c r="X76" s="166">
        <f t="shared" ref="X76" si="157">SUM(K76:W78)</f>
        <v>0</v>
      </c>
      <c r="Y76" s="168">
        <f t="shared" ref="Y76" si="158">X76/$J76</f>
        <v>0</v>
      </c>
      <c r="Z76" s="156">
        <f t="shared" ref="Z76" si="159">+K76/$J76</f>
        <v>0</v>
      </c>
      <c r="AA76" s="140">
        <f>IF(L76=0,0,L76/$J76)</f>
        <v>0</v>
      </c>
      <c r="AB76" s="137">
        <f>IF(M76=0,0,M76/$J76)</f>
        <v>0</v>
      </c>
      <c r="AC76" s="134">
        <f>IF(N76=0,0,N76/$J76)</f>
        <v>0</v>
      </c>
      <c r="AD76" s="199">
        <f>IF(O76=0,0,O76/$J76)</f>
        <v>0</v>
      </c>
      <c r="AE76" s="112">
        <f t="shared" ref="AE76" si="160">IF(P76=0,0,P76/J76)</f>
        <v>0</v>
      </c>
      <c r="AF76" s="251">
        <f t="shared" ref="AF76:AK76" si="161">IF(Q76=0,0,Q76/$J76)</f>
        <v>0</v>
      </c>
      <c r="AG76" s="239">
        <f t="shared" si="161"/>
        <v>0</v>
      </c>
      <c r="AH76" s="242">
        <f t="shared" si="161"/>
        <v>0</v>
      </c>
      <c r="AI76" s="246">
        <f t="shared" si="161"/>
        <v>0</v>
      </c>
      <c r="AJ76" s="160">
        <f t="shared" si="161"/>
        <v>0</v>
      </c>
      <c r="AK76" s="178">
        <f t="shared" si="161"/>
        <v>0</v>
      </c>
      <c r="AL76" s="204">
        <f t="shared" ref="AL76" si="162">IF(W76=0,0,W76/$J76)</f>
        <v>0</v>
      </c>
      <c r="AM76" s="97"/>
      <c r="AN76" s="102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2" ht="15.75" customHeight="1">
      <c r="A77" s="229"/>
      <c r="B77" s="229"/>
      <c r="C77" s="225"/>
      <c r="D77" s="225"/>
      <c r="E77" s="38"/>
      <c r="F77" s="79">
        <f>IF(E77=0,0,VLOOKUP(E77,'[1]TEMPS CYCLE'!B$3:C$49,2,FALSE))</f>
        <v>0</v>
      </c>
      <c r="G77" s="83"/>
      <c r="H77" s="19" t="str">
        <f>IF(E77=0,"",VLOOKUP(E77,TC!B$3:G$19,6,FALSE))</f>
        <v/>
      </c>
      <c r="I77" s="19" t="str">
        <f t="shared" si="148"/>
        <v/>
      </c>
      <c r="J77" s="128"/>
      <c r="K77" s="207"/>
      <c r="L77" s="125"/>
      <c r="M77" s="212"/>
      <c r="N77" s="274"/>
      <c r="O77" s="154"/>
      <c r="P77" s="196"/>
      <c r="Q77" s="181"/>
      <c r="R77" s="110"/>
      <c r="S77" s="220"/>
      <c r="T77" s="146"/>
      <c r="U77" s="188"/>
      <c r="V77" s="104"/>
      <c r="W77" s="163"/>
      <c r="X77" s="166"/>
      <c r="Y77" s="157"/>
      <c r="Z77" s="157"/>
      <c r="AA77" s="140"/>
      <c r="AB77" s="137"/>
      <c r="AC77" s="134"/>
      <c r="AD77" s="199"/>
      <c r="AE77" s="113"/>
      <c r="AF77" s="251"/>
      <c r="AG77" s="239"/>
      <c r="AH77" s="242"/>
      <c r="AI77" s="246"/>
      <c r="AJ77" s="160"/>
      <c r="AK77" s="176"/>
      <c r="AL77" s="204"/>
      <c r="AM77" s="97"/>
      <c r="AN77" s="102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2" ht="16.5" customHeight="1" thickBot="1">
      <c r="A78" s="230"/>
      <c r="B78" s="230"/>
      <c r="C78" s="226"/>
      <c r="D78" s="226"/>
      <c r="E78" s="40"/>
      <c r="F78" s="81">
        <f>IF(E78=0,0,VLOOKUP(E78,'[1]TEMPS CYCLE'!B$3:C$49,2,FALSE))</f>
        <v>0</v>
      </c>
      <c r="G78" s="86"/>
      <c r="H78" s="10" t="str">
        <f>IF(E78=0,"",VLOOKUP(E78,TC!B$3:G$19,6,FALSE))</f>
        <v/>
      </c>
      <c r="I78" s="10" t="str">
        <f t="shared" si="148"/>
        <v/>
      </c>
      <c r="J78" s="129"/>
      <c r="K78" s="227"/>
      <c r="L78" s="126"/>
      <c r="M78" s="244"/>
      <c r="N78" s="275"/>
      <c r="O78" s="270"/>
      <c r="P78" s="197"/>
      <c r="Q78" s="182"/>
      <c r="R78" s="111"/>
      <c r="S78" s="221"/>
      <c r="T78" s="259"/>
      <c r="U78" s="189"/>
      <c r="V78" s="105"/>
      <c r="W78" s="184"/>
      <c r="X78" s="191"/>
      <c r="Y78" s="169"/>
      <c r="Z78" s="158"/>
      <c r="AA78" s="192"/>
      <c r="AB78" s="193"/>
      <c r="AC78" s="194"/>
      <c r="AD78" s="250"/>
      <c r="AE78" s="114"/>
      <c r="AF78" s="252"/>
      <c r="AG78" s="254"/>
      <c r="AH78" s="255"/>
      <c r="AI78" s="253"/>
      <c r="AJ78" s="222"/>
      <c r="AK78" s="179"/>
      <c r="AL78" s="223"/>
      <c r="AM78" s="98"/>
      <c r="AN78" s="102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2" ht="15.75" customHeight="1">
      <c r="A79" s="228" t="s">
        <v>33</v>
      </c>
      <c r="B79" s="228">
        <f>+B73+1</f>
        <v>44545</v>
      </c>
      <c r="C79" s="231" t="s">
        <v>22</v>
      </c>
      <c r="D79" s="248"/>
      <c r="E79" s="37"/>
      <c r="F79" s="78">
        <f>IF(E79=0,0,VLOOKUP(E79,'[1]TEMPS CYCLE'!B$3:C$49,2,FALSE))</f>
        <v>0</v>
      </c>
      <c r="G79" s="82"/>
      <c r="H79" s="9" t="str">
        <f>IF(E79=0,"",VLOOKUP(E79,TC!B$3:G$19,6,FALSE))</f>
        <v/>
      </c>
      <c r="I79" s="9" t="str">
        <f t="shared" si="148"/>
        <v/>
      </c>
      <c r="J79" s="236">
        <v>720</v>
      </c>
      <c r="K79" s="206">
        <f t="shared" ref="K79" si="163">F79*G79+F80*G80+F81*G81</f>
        <v>0</v>
      </c>
      <c r="L79" s="209"/>
      <c r="M79" s="211"/>
      <c r="N79" s="289"/>
      <c r="O79" s="153"/>
      <c r="P79" s="216"/>
      <c r="Q79" s="148"/>
      <c r="R79" s="185"/>
      <c r="S79" s="218"/>
      <c r="T79" s="145"/>
      <c r="U79" s="201"/>
      <c r="V79" s="143"/>
      <c r="W79" s="162"/>
      <c r="X79" s="165">
        <f>SUM(K79:W81)</f>
        <v>0</v>
      </c>
      <c r="Y79" s="168">
        <f t="shared" ref="Y79" si="164">X79/$J79</f>
        <v>0</v>
      </c>
      <c r="Z79" s="168">
        <f t="shared" ref="Z79" si="165">+K79/$J79</f>
        <v>0</v>
      </c>
      <c r="AA79" s="139">
        <f>IF(L79=0,0,L79/$J79)</f>
        <v>0</v>
      </c>
      <c r="AB79" s="136">
        <f t="shared" ref="AB79:AD79" si="166">IF(M79=0,0,M79/$J79)</f>
        <v>0</v>
      </c>
      <c r="AC79" s="133">
        <f t="shared" si="166"/>
        <v>0</v>
      </c>
      <c r="AD79" s="198">
        <f t="shared" si="166"/>
        <v>0</v>
      </c>
      <c r="AE79" s="151">
        <f t="shared" ref="AE79" si="167">IF(P79=0,0,P79/J79)</f>
        <v>0</v>
      </c>
      <c r="AF79" s="256">
        <f t="shared" ref="AF79:AK79" si="168">IF(Q79=0,0,Q79/$J79)</f>
        <v>0</v>
      </c>
      <c r="AG79" s="238">
        <f t="shared" si="168"/>
        <v>0</v>
      </c>
      <c r="AH79" s="241">
        <f t="shared" si="168"/>
        <v>0</v>
      </c>
      <c r="AI79" s="245">
        <f t="shared" si="168"/>
        <v>0</v>
      </c>
      <c r="AJ79" s="159">
        <f t="shared" si="168"/>
        <v>0</v>
      </c>
      <c r="AK79" s="176">
        <f t="shared" si="168"/>
        <v>0</v>
      </c>
      <c r="AL79" s="203">
        <f t="shared" ref="AL79" si="169">IF(W79=0,0,W79/$J79)</f>
        <v>0</v>
      </c>
      <c r="AM79" s="90"/>
      <c r="AN79" s="102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8"/>
    </row>
    <row r="80" spans="1:52" ht="15.75" customHeight="1">
      <c r="A80" s="229"/>
      <c r="B80" s="229"/>
      <c r="C80" s="232"/>
      <c r="D80" s="225"/>
      <c r="E80" s="38"/>
      <c r="F80" s="79">
        <f>IF(E80=0,0,VLOOKUP(E80,'[1]TEMPS CYCLE'!B$3:C$49,2,FALSE))</f>
        <v>0</v>
      </c>
      <c r="G80" s="83"/>
      <c r="H80" s="19" t="str">
        <f>IF(E80=0,"",VLOOKUP(E80,TC!B$3:G$19,6,FALSE))</f>
        <v/>
      </c>
      <c r="I80" s="19" t="str">
        <f t="shared" si="148"/>
        <v/>
      </c>
      <c r="J80" s="128"/>
      <c r="K80" s="207"/>
      <c r="L80" s="125"/>
      <c r="M80" s="212"/>
      <c r="N80" s="274"/>
      <c r="O80" s="154"/>
      <c r="P80" s="196"/>
      <c r="Q80" s="149"/>
      <c r="R80" s="110"/>
      <c r="S80" s="107"/>
      <c r="T80" s="146"/>
      <c r="U80" s="188"/>
      <c r="V80" s="143"/>
      <c r="W80" s="163"/>
      <c r="X80" s="166"/>
      <c r="Y80" s="157"/>
      <c r="Z80" s="157"/>
      <c r="AA80" s="140"/>
      <c r="AB80" s="137"/>
      <c r="AC80" s="134"/>
      <c r="AD80" s="199"/>
      <c r="AE80" s="113"/>
      <c r="AF80" s="251"/>
      <c r="AG80" s="239"/>
      <c r="AH80" s="242"/>
      <c r="AI80" s="246"/>
      <c r="AJ80" s="160"/>
      <c r="AK80" s="176"/>
      <c r="AL80" s="204"/>
      <c r="AM80" s="90"/>
      <c r="AN80" s="102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8" t="s">
        <v>27</v>
      </c>
    </row>
    <row r="81" spans="1:52" ht="16.5" customHeight="1" thickBot="1">
      <c r="A81" s="229"/>
      <c r="B81" s="229"/>
      <c r="C81" s="233"/>
      <c r="D81" s="249"/>
      <c r="E81" s="39"/>
      <c r="F81" s="80">
        <f>IF(E81=0,0,VLOOKUP(E81,'[1]TEMPS CYCLE'!B$3:C$49,2,FALSE))</f>
        <v>0</v>
      </c>
      <c r="G81" s="84"/>
      <c r="H81" s="20" t="str">
        <f>IF(E81=0,"",VLOOKUP(E81,TC!B$3:G$19,6,FALSE))</f>
        <v/>
      </c>
      <c r="I81" s="20" t="str">
        <f t="shared" si="148"/>
        <v/>
      </c>
      <c r="J81" s="237"/>
      <c r="K81" s="208"/>
      <c r="L81" s="210"/>
      <c r="M81" s="213"/>
      <c r="N81" s="290"/>
      <c r="O81" s="155"/>
      <c r="P81" s="217"/>
      <c r="Q81" s="150"/>
      <c r="R81" s="186"/>
      <c r="S81" s="219"/>
      <c r="T81" s="147"/>
      <c r="U81" s="202"/>
      <c r="V81" s="144"/>
      <c r="W81" s="164"/>
      <c r="X81" s="167"/>
      <c r="Y81" s="169"/>
      <c r="Z81" s="169"/>
      <c r="AA81" s="141"/>
      <c r="AB81" s="138"/>
      <c r="AC81" s="135"/>
      <c r="AD81" s="200"/>
      <c r="AE81" s="152"/>
      <c r="AF81" s="257"/>
      <c r="AG81" s="240"/>
      <c r="AH81" s="243"/>
      <c r="AI81" s="247"/>
      <c r="AJ81" s="161"/>
      <c r="AK81" s="177"/>
      <c r="AL81" s="205"/>
      <c r="AM81" s="91"/>
      <c r="AN81" s="102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8" t="s">
        <v>28</v>
      </c>
    </row>
    <row r="82" spans="1:52" ht="15.75" customHeight="1" thickTop="1">
      <c r="A82" s="229"/>
      <c r="B82" s="229"/>
      <c r="C82" s="224" t="s">
        <v>26</v>
      </c>
      <c r="D82" s="224"/>
      <c r="E82" s="38"/>
      <c r="F82" s="79">
        <f>IF(E82=0,0,VLOOKUP(E82,'[1]TEMPS CYCLE'!B$3:C$49,2,FALSE))</f>
        <v>0</v>
      </c>
      <c r="G82" s="85"/>
      <c r="H82" s="7" t="str">
        <f>IF(E82=0,"",VLOOKUP(E82,TC!B$3:G$19,6,FALSE))</f>
        <v/>
      </c>
      <c r="I82" s="7" t="str">
        <f t="shared" si="148"/>
        <v/>
      </c>
      <c r="J82" s="128">
        <v>720</v>
      </c>
      <c r="K82" s="207">
        <f t="shared" ref="K82" si="170">F82*G82+F83*G83+F84*G84</f>
        <v>0</v>
      </c>
      <c r="L82" s="125"/>
      <c r="M82" s="212"/>
      <c r="N82" s="119"/>
      <c r="O82" s="116"/>
      <c r="P82" s="195"/>
      <c r="Q82" s="149"/>
      <c r="R82" s="110"/>
      <c r="S82" s="107"/>
      <c r="T82" s="146"/>
      <c r="U82" s="188"/>
      <c r="V82" s="103"/>
      <c r="W82" s="276"/>
      <c r="X82" s="166">
        <f t="shared" ref="X82" si="171">SUM(K82:W84)</f>
        <v>0</v>
      </c>
      <c r="Y82" s="168">
        <f t="shared" ref="Y82" si="172">X82/$J82</f>
        <v>0</v>
      </c>
      <c r="Z82" s="156">
        <f t="shared" ref="Z82" si="173">+K82/$J82</f>
        <v>0</v>
      </c>
      <c r="AA82" s="140">
        <f>IF(L82=0,0,L82/$J82)</f>
        <v>0</v>
      </c>
      <c r="AB82" s="137">
        <f>IF(M82=0,0,M82/$J82)</f>
        <v>0</v>
      </c>
      <c r="AC82" s="134">
        <f>IF(N82=0,0,N82/$J82)</f>
        <v>0</v>
      </c>
      <c r="AD82" s="199">
        <f>IF(O82=0,0,O82/$J82)</f>
        <v>0</v>
      </c>
      <c r="AE82" s="112">
        <f t="shared" ref="AE82" si="174">IF(P82=0,0,P82/J82)</f>
        <v>0</v>
      </c>
      <c r="AF82" s="251">
        <f t="shared" ref="AF82:AK82" si="175">IF(Q82=0,0,Q82/$J82)</f>
        <v>0</v>
      </c>
      <c r="AG82" s="239">
        <f t="shared" si="175"/>
        <v>0</v>
      </c>
      <c r="AH82" s="242">
        <f t="shared" si="175"/>
        <v>0</v>
      </c>
      <c r="AI82" s="246">
        <f t="shared" si="175"/>
        <v>0</v>
      </c>
      <c r="AJ82" s="160">
        <f t="shared" si="175"/>
        <v>0</v>
      </c>
      <c r="AK82" s="178">
        <f t="shared" si="175"/>
        <v>0</v>
      </c>
      <c r="AL82" s="204">
        <f t="shared" ref="AL82" si="176">IF(W82=0,0,W82/$J82)</f>
        <v>0</v>
      </c>
      <c r="AM82" s="90"/>
      <c r="AN82" s="102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8" t="s">
        <v>29</v>
      </c>
    </row>
    <row r="83" spans="1:52" ht="15.75" customHeight="1">
      <c r="A83" s="229"/>
      <c r="B83" s="229"/>
      <c r="C83" s="225"/>
      <c r="D83" s="225"/>
      <c r="E83" s="38"/>
      <c r="F83" s="79">
        <f>IF(E83=0,0,VLOOKUP(E83,'[1]TEMPS CYCLE'!B$3:C$49,2,FALSE))</f>
        <v>0</v>
      </c>
      <c r="G83" s="83"/>
      <c r="H83" s="19" t="str">
        <f>IF(E83=0,"",VLOOKUP(E83,TC!B$3:G$19,6,FALSE))</f>
        <v/>
      </c>
      <c r="I83" s="19" t="str">
        <f t="shared" si="148"/>
        <v/>
      </c>
      <c r="J83" s="128"/>
      <c r="K83" s="207"/>
      <c r="L83" s="125"/>
      <c r="M83" s="212"/>
      <c r="N83" s="119"/>
      <c r="O83" s="116"/>
      <c r="P83" s="196"/>
      <c r="Q83" s="149"/>
      <c r="R83" s="110"/>
      <c r="S83" s="107"/>
      <c r="T83" s="146"/>
      <c r="U83" s="188"/>
      <c r="V83" s="104"/>
      <c r="W83" s="276"/>
      <c r="X83" s="166"/>
      <c r="Y83" s="157"/>
      <c r="Z83" s="157"/>
      <c r="AA83" s="140"/>
      <c r="AB83" s="137"/>
      <c r="AC83" s="134"/>
      <c r="AD83" s="199"/>
      <c r="AE83" s="113"/>
      <c r="AF83" s="251"/>
      <c r="AG83" s="239"/>
      <c r="AH83" s="242"/>
      <c r="AI83" s="246"/>
      <c r="AJ83" s="160"/>
      <c r="AK83" s="176"/>
      <c r="AL83" s="204"/>
      <c r="AM83" s="90"/>
      <c r="AN83" s="102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8" t="s">
        <v>30</v>
      </c>
    </row>
    <row r="84" spans="1:52" ht="16.5" customHeight="1" thickBot="1">
      <c r="A84" s="230"/>
      <c r="B84" s="230"/>
      <c r="C84" s="226"/>
      <c r="D84" s="226"/>
      <c r="E84" s="40"/>
      <c r="F84" s="81">
        <f>IF(E84=0,0,VLOOKUP(E84,'[1]TEMPS CYCLE'!B$3:C$49,2,FALSE))</f>
        <v>0</v>
      </c>
      <c r="G84" s="86"/>
      <c r="H84" s="10" t="str">
        <f>IF(E84=0,"",VLOOKUP(E84,TC!B$3:G$19,6,FALSE))</f>
        <v/>
      </c>
      <c r="I84" s="10" t="str">
        <f t="shared" si="148"/>
        <v/>
      </c>
      <c r="J84" s="129"/>
      <c r="K84" s="227"/>
      <c r="L84" s="126"/>
      <c r="M84" s="244"/>
      <c r="N84" s="120"/>
      <c r="O84" s="117"/>
      <c r="P84" s="197"/>
      <c r="Q84" s="258"/>
      <c r="R84" s="111"/>
      <c r="S84" s="108"/>
      <c r="T84" s="259"/>
      <c r="U84" s="189"/>
      <c r="V84" s="105"/>
      <c r="W84" s="277"/>
      <c r="X84" s="191"/>
      <c r="Y84" s="169"/>
      <c r="Z84" s="158"/>
      <c r="AA84" s="192"/>
      <c r="AB84" s="193"/>
      <c r="AC84" s="194"/>
      <c r="AD84" s="250"/>
      <c r="AE84" s="114"/>
      <c r="AF84" s="252"/>
      <c r="AG84" s="254"/>
      <c r="AH84" s="255"/>
      <c r="AI84" s="253"/>
      <c r="AJ84" s="222"/>
      <c r="AK84" s="179"/>
      <c r="AL84" s="223"/>
      <c r="AM84" s="92"/>
      <c r="AN84" s="102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8" t="s">
        <v>31</v>
      </c>
    </row>
    <row r="85" spans="1:52" ht="15" customHeight="1">
      <c r="A85" s="228" t="s">
        <v>40</v>
      </c>
      <c r="B85" s="228">
        <f>+B79+1</f>
        <v>44546</v>
      </c>
      <c r="C85" s="231" t="s">
        <v>22</v>
      </c>
      <c r="D85" s="248"/>
      <c r="E85" s="37"/>
      <c r="F85" s="78">
        <f>IF(E85=0,0,VLOOKUP(E85,'[1]TEMPS CYCLE'!B$3:C$49,2,FALSE))</f>
        <v>0</v>
      </c>
      <c r="G85" s="82"/>
      <c r="H85" s="9" t="str">
        <f>IF(E85=0,"",VLOOKUP(E85,TC!B$3:G$19,6,FALSE))</f>
        <v/>
      </c>
      <c r="I85" s="9" t="str">
        <f t="shared" si="148"/>
        <v/>
      </c>
      <c r="J85" s="236">
        <v>720</v>
      </c>
      <c r="K85" s="206">
        <f>F85*G85+F86*G86+F87*G87</f>
        <v>0</v>
      </c>
      <c r="L85" s="209"/>
      <c r="M85" s="211"/>
      <c r="N85" s="214"/>
      <c r="O85" s="153"/>
      <c r="P85" s="216"/>
      <c r="Q85" s="148"/>
      <c r="R85" s="185"/>
      <c r="S85" s="218"/>
      <c r="T85" s="145"/>
      <c r="U85" s="201"/>
      <c r="V85" s="143"/>
      <c r="W85" s="162"/>
      <c r="X85" s="165">
        <f t="shared" ref="X85" si="177">SUM(K85:W87)</f>
        <v>0</v>
      </c>
      <c r="Y85" s="168">
        <f t="shared" ref="Y85" si="178">X85/$J85</f>
        <v>0</v>
      </c>
      <c r="Z85" s="168">
        <f t="shared" ref="Z85" si="179">+K85/$J85</f>
        <v>0</v>
      </c>
      <c r="AA85" s="139">
        <f>IF(L85=0,0,L85/$J85)</f>
        <v>0</v>
      </c>
      <c r="AB85" s="136">
        <f t="shared" ref="AB85:AD85" si="180">IF(M85=0,0,M85/$J85)</f>
        <v>0</v>
      </c>
      <c r="AC85" s="133">
        <f t="shared" si="180"/>
        <v>0</v>
      </c>
      <c r="AD85" s="198">
        <f t="shared" si="180"/>
        <v>0</v>
      </c>
      <c r="AE85" s="151">
        <f t="shared" ref="AE85" si="181">IF(P85=0,0,P85/J85)</f>
        <v>0</v>
      </c>
      <c r="AF85" s="256">
        <f t="shared" ref="AF85:AK85" si="182">IF(Q85=0,0,Q85/$J85)</f>
        <v>0</v>
      </c>
      <c r="AG85" s="238">
        <f t="shared" si="182"/>
        <v>0</v>
      </c>
      <c r="AH85" s="241">
        <f t="shared" si="182"/>
        <v>0</v>
      </c>
      <c r="AI85" s="245">
        <f t="shared" si="182"/>
        <v>0</v>
      </c>
      <c r="AJ85" s="159">
        <f t="shared" si="182"/>
        <v>0</v>
      </c>
      <c r="AK85" s="176">
        <f t="shared" si="182"/>
        <v>0</v>
      </c>
      <c r="AL85" s="203">
        <f t="shared" ref="AL85" si="183">IF(W85=0,0,W85/$J85)</f>
        <v>0</v>
      </c>
      <c r="AM85" s="90"/>
      <c r="AN85" s="102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8" t="s">
        <v>32</v>
      </c>
    </row>
    <row r="86" spans="1:52" ht="15.75" customHeight="1">
      <c r="A86" s="229"/>
      <c r="B86" s="229"/>
      <c r="C86" s="232"/>
      <c r="D86" s="225"/>
      <c r="E86" s="38"/>
      <c r="F86" s="79">
        <f>IF(E86=0,0,VLOOKUP(E86,'[1]TEMPS CYCLE'!B$3:C$49,2,FALSE))</f>
        <v>0</v>
      </c>
      <c r="G86" s="83"/>
      <c r="H86" s="19" t="str">
        <f>IF(E86=0,"",VLOOKUP(E86,TC!B$3:G$19,6,FALSE))</f>
        <v/>
      </c>
      <c r="I86" s="19" t="str">
        <f t="shared" si="148"/>
        <v/>
      </c>
      <c r="J86" s="128"/>
      <c r="K86" s="207"/>
      <c r="L86" s="125"/>
      <c r="M86" s="212"/>
      <c r="N86" s="119"/>
      <c r="O86" s="154"/>
      <c r="P86" s="196"/>
      <c r="Q86" s="149"/>
      <c r="R86" s="110"/>
      <c r="S86" s="107"/>
      <c r="T86" s="146"/>
      <c r="U86" s="188"/>
      <c r="V86" s="143"/>
      <c r="W86" s="163"/>
      <c r="X86" s="166"/>
      <c r="Y86" s="157"/>
      <c r="Z86" s="157"/>
      <c r="AA86" s="140"/>
      <c r="AB86" s="137"/>
      <c r="AC86" s="134"/>
      <c r="AD86" s="199"/>
      <c r="AE86" s="113"/>
      <c r="AF86" s="251"/>
      <c r="AG86" s="239"/>
      <c r="AH86" s="242"/>
      <c r="AI86" s="246"/>
      <c r="AJ86" s="160"/>
      <c r="AK86" s="176"/>
      <c r="AL86" s="204"/>
      <c r="AM86" s="90"/>
      <c r="AN86" s="102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8" t="s">
        <v>34</v>
      </c>
    </row>
    <row r="87" spans="1:52" ht="16.5" customHeight="1" thickBot="1">
      <c r="A87" s="229"/>
      <c r="B87" s="229"/>
      <c r="C87" s="233"/>
      <c r="D87" s="249"/>
      <c r="E87" s="39"/>
      <c r="F87" s="80">
        <f>IF(E87=0,0,VLOOKUP(E87,'[1]TEMPS CYCLE'!B$3:C$49,2,FALSE))</f>
        <v>0</v>
      </c>
      <c r="G87" s="84"/>
      <c r="H87" s="20" t="str">
        <f>IF(E87=0,"",VLOOKUP(E87,TC!B$3:G$19,6,FALSE))</f>
        <v/>
      </c>
      <c r="I87" s="20" t="str">
        <f t="shared" si="148"/>
        <v/>
      </c>
      <c r="J87" s="237"/>
      <c r="K87" s="208"/>
      <c r="L87" s="210"/>
      <c r="M87" s="213"/>
      <c r="N87" s="215"/>
      <c r="O87" s="155"/>
      <c r="P87" s="217"/>
      <c r="Q87" s="150"/>
      <c r="R87" s="186"/>
      <c r="S87" s="219"/>
      <c r="T87" s="147"/>
      <c r="U87" s="202"/>
      <c r="V87" s="144"/>
      <c r="W87" s="164"/>
      <c r="X87" s="167"/>
      <c r="Y87" s="169"/>
      <c r="Z87" s="169"/>
      <c r="AA87" s="141"/>
      <c r="AB87" s="138"/>
      <c r="AC87" s="135"/>
      <c r="AD87" s="200"/>
      <c r="AE87" s="152"/>
      <c r="AF87" s="257"/>
      <c r="AG87" s="240"/>
      <c r="AH87" s="243"/>
      <c r="AI87" s="247"/>
      <c r="AJ87" s="161"/>
      <c r="AK87" s="177"/>
      <c r="AL87" s="205"/>
      <c r="AM87" s="91"/>
      <c r="AN87" s="102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8" t="s">
        <v>35</v>
      </c>
    </row>
    <row r="88" spans="1:52" ht="15.75" customHeight="1" thickTop="1">
      <c r="A88" s="229"/>
      <c r="B88" s="229"/>
      <c r="C88" s="224" t="s">
        <v>26</v>
      </c>
      <c r="D88" s="224"/>
      <c r="E88" s="38"/>
      <c r="F88" s="79">
        <f>IF(E88=0,0,VLOOKUP(E88,'[1]TEMPS CYCLE'!B$3:C$49,2,FALSE))</f>
        <v>0</v>
      </c>
      <c r="G88" s="85"/>
      <c r="H88" s="7" t="str">
        <f>IF(E88=0,"",VLOOKUP(E88,TC!B$3:G$19,6,FALSE))</f>
        <v/>
      </c>
      <c r="I88" s="7" t="str">
        <f t="shared" si="148"/>
        <v/>
      </c>
      <c r="J88" s="236">
        <v>720</v>
      </c>
      <c r="K88" s="266">
        <f>F88*G88+F89*G89+F90*G90</f>
        <v>0</v>
      </c>
      <c r="L88" s="267"/>
      <c r="M88" s="268"/>
      <c r="N88" s="260"/>
      <c r="O88" s="269"/>
      <c r="P88" s="195"/>
      <c r="Q88" s="262"/>
      <c r="R88" s="264"/>
      <c r="S88" s="292"/>
      <c r="T88" s="263"/>
      <c r="U88" s="282"/>
      <c r="V88" s="104"/>
      <c r="W88" s="183"/>
      <c r="X88" s="190">
        <f t="shared" ref="X88" si="184">SUM(K88:W90)</f>
        <v>0</v>
      </c>
      <c r="Y88" s="168">
        <f t="shared" ref="Y88" si="185">X88/$J88</f>
        <v>0</v>
      </c>
      <c r="Z88" s="156">
        <f t="shared" ref="Z88" si="186">+K88/$J88</f>
        <v>0</v>
      </c>
      <c r="AA88" s="140">
        <f>IF(L88=0,0,L88/$J88)</f>
        <v>0</v>
      </c>
      <c r="AB88" s="137">
        <f>IF(M88=0,0,M88/$J88)</f>
        <v>0</v>
      </c>
      <c r="AC88" s="134">
        <f>IF(N88=0,0,N88/$J88)</f>
        <v>0</v>
      </c>
      <c r="AD88" s="199">
        <f>IF(O88=0,0,O88/$J88)</f>
        <v>0</v>
      </c>
      <c r="AE88" s="112">
        <f t="shared" ref="AE88" si="187">IF(P88=0,0,P88/J88)</f>
        <v>0</v>
      </c>
      <c r="AF88" s="251">
        <f t="shared" ref="AF88:AK88" si="188">IF(Q88=0,0,Q88/$J88)</f>
        <v>0</v>
      </c>
      <c r="AG88" s="239">
        <f t="shared" si="188"/>
        <v>0</v>
      </c>
      <c r="AH88" s="242">
        <f t="shared" si="188"/>
        <v>0</v>
      </c>
      <c r="AI88" s="246">
        <f t="shared" si="188"/>
        <v>0</v>
      </c>
      <c r="AJ88" s="160">
        <f t="shared" si="188"/>
        <v>0</v>
      </c>
      <c r="AK88" s="178">
        <f t="shared" si="188"/>
        <v>0</v>
      </c>
      <c r="AL88" s="204">
        <f t="shared" ref="AL88" si="189">IF(W88=0,0,W88/$J88)</f>
        <v>0</v>
      </c>
      <c r="AM88" s="90"/>
      <c r="AN88" s="102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8" t="s">
        <v>36</v>
      </c>
    </row>
    <row r="89" spans="1:52" ht="15.75" customHeight="1">
      <c r="A89" s="229"/>
      <c r="B89" s="229"/>
      <c r="C89" s="225"/>
      <c r="D89" s="225"/>
      <c r="E89" s="38"/>
      <c r="F89" s="79">
        <f>IF(E89=0,0,VLOOKUP(E89,'[1]TEMPS CYCLE'!B$3:C$49,2,FALSE))</f>
        <v>0</v>
      </c>
      <c r="G89" s="83"/>
      <c r="H89" s="19" t="str">
        <f>IF(E89=0,"",VLOOKUP(E89,TC!B$3:G$19,6,FALSE))</f>
        <v/>
      </c>
      <c r="I89" s="19" t="str">
        <f t="shared" si="148"/>
        <v/>
      </c>
      <c r="J89" s="128"/>
      <c r="K89" s="207"/>
      <c r="L89" s="125"/>
      <c r="M89" s="212"/>
      <c r="N89" s="119"/>
      <c r="O89" s="154"/>
      <c r="P89" s="196"/>
      <c r="Q89" s="149"/>
      <c r="R89" s="110"/>
      <c r="S89" s="220"/>
      <c r="T89" s="146"/>
      <c r="U89" s="283"/>
      <c r="V89" s="104"/>
      <c r="W89" s="163"/>
      <c r="X89" s="166"/>
      <c r="Y89" s="157"/>
      <c r="Z89" s="157"/>
      <c r="AA89" s="140"/>
      <c r="AB89" s="137"/>
      <c r="AC89" s="134"/>
      <c r="AD89" s="199"/>
      <c r="AE89" s="113"/>
      <c r="AF89" s="251"/>
      <c r="AG89" s="239"/>
      <c r="AH89" s="242"/>
      <c r="AI89" s="246"/>
      <c r="AJ89" s="160"/>
      <c r="AK89" s="176"/>
      <c r="AL89" s="204"/>
      <c r="AM89" s="90"/>
      <c r="AN89" s="102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8" t="s">
        <v>37</v>
      </c>
    </row>
    <row r="90" spans="1:52" ht="16.5" customHeight="1" thickBot="1">
      <c r="A90" s="230"/>
      <c r="B90" s="230"/>
      <c r="C90" s="226"/>
      <c r="D90" s="226"/>
      <c r="E90" s="40"/>
      <c r="F90" s="81">
        <f>IF(E90=0,0,VLOOKUP(E90,'[1]TEMPS CYCLE'!B$3:C$49,2,FALSE))</f>
        <v>0</v>
      </c>
      <c r="G90" s="86"/>
      <c r="H90" s="10" t="str">
        <f>IF(E90=0,"",VLOOKUP(E90,TC!B$3:G$19,6,FALSE))</f>
        <v/>
      </c>
      <c r="I90" s="10" t="str">
        <f t="shared" si="148"/>
        <v/>
      </c>
      <c r="J90" s="129"/>
      <c r="K90" s="227"/>
      <c r="L90" s="126"/>
      <c r="M90" s="244"/>
      <c r="N90" s="120"/>
      <c r="O90" s="270"/>
      <c r="P90" s="197"/>
      <c r="Q90" s="258"/>
      <c r="R90" s="111"/>
      <c r="S90" s="221"/>
      <c r="T90" s="259"/>
      <c r="U90" s="284"/>
      <c r="V90" s="105"/>
      <c r="W90" s="184"/>
      <c r="X90" s="191"/>
      <c r="Y90" s="169"/>
      <c r="Z90" s="158"/>
      <c r="AA90" s="192"/>
      <c r="AB90" s="193"/>
      <c r="AC90" s="194"/>
      <c r="AD90" s="250"/>
      <c r="AE90" s="114"/>
      <c r="AF90" s="252"/>
      <c r="AG90" s="254"/>
      <c r="AH90" s="255"/>
      <c r="AI90" s="253"/>
      <c r="AJ90" s="222"/>
      <c r="AK90" s="179"/>
      <c r="AL90" s="223"/>
      <c r="AM90" s="92"/>
      <c r="AN90" s="102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8" t="s">
        <v>38</v>
      </c>
    </row>
    <row r="91" spans="1:52" ht="15" customHeight="1">
      <c r="A91" s="228" t="s">
        <v>42</v>
      </c>
      <c r="B91" s="228">
        <f>+B85+1</f>
        <v>44547</v>
      </c>
      <c r="C91" s="231" t="s">
        <v>22</v>
      </c>
      <c r="D91" s="248"/>
      <c r="E91" s="37"/>
      <c r="F91" s="78">
        <f>IF(E91=0,0,VLOOKUP(E91,'[1]TEMPS CYCLE'!B$3:C$49,2,FALSE))</f>
        <v>0</v>
      </c>
      <c r="G91" s="82"/>
      <c r="H91" s="9" t="str">
        <f>IF(E91=0,"",VLOOKUP(E91,TC!B$3:G$19,6,FALSE))</f>
        <v/>
      </c>
      <c r="I91" s="9" t="str">
        <f t="shared" si="148"/>
        <v/>
      </c>
      <c r="J91" s="236">
        <v>720</v>
      </c>
      <c r="K91" s="206">
        <f t="shared" ref="K91" si="190">F91*G91+F92*G92+F93*G93</f>
        <v>0</v>
      </c>
      <c r="L91" s="209"/>
      <c r="M91" s="295"/>
      <c r="N91" s="214"/>
      <c r="O91" s="153"/>
      <c r="P91" s="216"/>
      <c r="Q91" s="148"/>
      <c r="R91" s="185"/>
      <c r="S91" s="218"/>
      <c r="T91" s="145"/>
      <c r="U91" s="201"/>
      <c r="V91" s="143"/>
      <c r="W91" s="162"/>
      <c r="X91" s="165">
        <f t="shared" ref="X91" si="191">SUM(K91:W93)</f>
        <v>0</v>
      </c>
      <c r="Y91" s="168">
        <f t="shared" ref="Y91" si="192">X91/$J91</f>
        <v>0</v>
      </c>
      <c r="Z91" s="168">
        <f t="shared" ref="Z91" si="193">+K91/$J91</f>
        <v>0</v>
      </c>
      <c r="AA91" s="139">
        <f>IF(L91=0,0,L91/$J91)</f>
        <v>0</v>
      </c>
      <c r="AB91" s="136">
        <f t="shared" ref="AB91:AD91" si="194">IF(M91=0,0,M91/$J91)</f>
        <v>0</v>
      </c>
      <c r="AC91" s="133">
        <f t="shared" si="194"/>
        <v>0</v>
      </c>
      <c r="AD91" s="198">
        <f t="shared" si="194"/>
        <v>0</v>
      </c>
      <c r="AE91" s="151">
        <f t="shared" ref="AE91" si="195">IF(P91=0,0,P91/J91)</f>
        <v>0</v>
      </c>
      <c r="AF91" s="256">
        <f t="shared" ref="AF91:AK91" si="196">IF(Q91=0,0,Q91/$J91)</f>
        <v>0</v>
      </c>
      <c r="AG91" s="238">
        <f t="shared" si="196"/>
        <v>0</v>
      </c>
      <c r="AH91" s="241">
        <f t="shared" si="196"/>
        <v>0</v>
      </c>
      <c r="AI91" s="245">
        <f t="shared" si="196"/>
        <v>0</v>
      </c>
      <c r="AJ91" s="159">
        <f t="shared" si="196"/>
        <v>0</v>
      </c>
      <c r="AK91" s="176">
        <f t="shared" si="196"/>
        <v>0</v>
      </c>
      <c r="AL91" s="203">
        <f t="shared" ref="AL91" si="197">IF(W91=0,0,W91/$J91)</f>
        <v>0</v>
      </c>
      <c r="AM91" s="90"/>
      <c r="AN91" s="102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8" t="s">
        <v>39</v>
      </c>
    </row>
    <row r="92" spans="1:52" ht="15.75" customHeight="1">
      <c r="A92" s="229"/>
      <c r="B92" s="229"/>
      <c r="C92" s="232"/>
      <c r="D92" s="225"/>
      <c r="E92" s="38"/>
      <c r="F92" s="79">
        <f>IF(E92=0,0,VLOOKUP(E92,'[1]TEMPS CYCLE'!B$3:C$49,2,FALSE))</f>
        <v>0</v>
      </c>
      <c r="G92" s="83"/>
      <c r="H92" s="19" t="str">
        <f>IF(E92=0,"",VLOOKUP(E92,TC!B$3:G$19,6,FALSE))</f>
        <v/>
      </c>
      <c r="I92" s="19" t="str">
        <f t="shared" si="148"/>
        <v/>
      </c>
      <c r="J92" s="128"/>
      <c r="K92" s="207"/>
      <c r="L92" s="125"/>
      <c r="M92" s="122"/>
      <c r="N92" s="119"/>
      <c r="O92" s="154"/>
      <c r="P92" s="196"/>
      <c r="Q92" s="149"/>
      <c r="R92" s="110"/>
      <c r="S92" s="107"/>
      <c r="T92" s="146"/>
      <c r="U92" s="188"/>
      <c r="V92" s="143"/>
      <c r="W92" s="163"/>
      <c r="X92" s="166"/>
      <c r="Y92" s="157"/>
      <c r="Z92" s="157"/>
      <c r="AA92" s="140"/>
      <c r="AB92" s="137"/>
      <c r="AC92" s="134"/>
      <c r="AD92" s="199"/>
      <c r="AE92" s="113"/>
      <c r="AF92" s="251"/>
      <c r="AG92" s="239"/>
      <c r="AH92" s="242"/>
      <c r="AI92" s="246"/>
      <c r="AJ92" s="160"/>
      <c r="AK92" s="176"/>
      <c r="AL92" s="204"/>
      <c r="AM92" s="90"/>
      <c r="AN92" s="102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8" t="s">
        <v>41</v>
      </c>
    </row>
    <row r="93" spans="1:52" ht="16.5" customHeight="1" thickBot="1">
      <c r="A93" s="229"/>
      <c r="B93" s="229"/>
      <c r="C93" s="233"/>
      <c r="D93" s="249"/>
      <c r="E93" s="39"/>
      <c r="F93" s="80">
        <f>IF(E93=0,0,VLOOKUP(E93,'[1]TEMPS CYCLE'!B$3:C$49,2,FALSE))</f>
        <v>0</v>
      </c>
      <c r="G93" s="84"/>
      <c r="H93" s="20" t="str">
        <f>IF(E93=0,"",VLOOKUP(E93,TC!B$3:G$19,6,FALSE))</f>
        <v/>
      </c>
      <c r="I93" s="20" t="str">
        <f t="shared" si="148"/>
        <v/>
      </c>
      <c r="J93" s="237"/>
      <c r="K93" s="208"/>
      <c r="L93" s="210"/>
      <c r="M93" s="296"/>
      <c r="N93" s="215"/>
      <c r="O93" s="155"/>
      <c r="P93" s="217"/>
      <c r="Q93" s="150"/>
      <c r="R93" s="186"/>
      <c r="S93" s="219"/>
      <c r="T93" s="147"/>
      <c r="U93" s="202"/>
      <c r="V93" s="144"/>
      <c r="W93" s="164"/>
      <c r="X93" s="167"/>
      <c r="Y93" s="169"/>
      <c r="Z93" s="169"/>
      <c r="AA93" s="141"/>
      <c r="AB93" s="138"/>
      <c r="AC93" s="135"/>
      <c r="AD93" s="200"/>
      <c r="AE93" s="152"/>
      <c r="AF93" s="257"/>
      <c r="AG93" s="240"/>
      <c r="AH93" s="243"/>
      <c r="AI93" s="247"/>
      <c r="AJ93" s="161"/>
      <c r="AK93" s="177"/>
      <c r="AL93" s="205"/>
      <c r="AM93" s="91"/>
      <c r="AN93" s="102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8" t="s">
        <v>23</v>
      </c>
    </row>
    <row r="94" spans="1:52" ht="15.75" customHeight="1" thickTop="1">
      <c r="A94" s="229"/>
      <c r="B94" s="229"/>
      <c r="C94" s="224" t="s">
        <v>26</v>
      </c>
      <c r="D94" s="224"/>
      <c r="E94" s="38"/>
      <c r="F94" s="79">
        <f>IF(E94=0,0,VLOOKUP(E94,'[1]TEMPS CYCLE'!B$3:C$49,2,FALSE))</f>
        <v>0</v>
      </c>
      <c r="G94" s="85"/>
      <c r="H94" s="7" t="str">
        <f>IF(E94=0,"",VLOOKUP(E94,TC!B$3:G$19,6,FALSE))</f>
        <v/>
      </c>
      <c r="I94" s="7" t="str">
        <f t="shared" si="148"/>
        <v/>
      </c>
      <c r="J94" s="236">
        <v>720</v>
      </c>
      <c r="K94" s="266">
        <f t="shared" ref="K94" si="198">F94*G94+F95*G95+F96*G96</f>
        <v>0</v>
      </c>
      <c r="L94" s="293"/>
      <c r="M94" s="212"/>
      <c r="N94" s="274"/>
      <c r="O94" s="116"/>
      <c r="P94" s="195"/>
      <c r="Q94" s="149"/>
      <c r="R94" s="110"/>
      <c r="S94" s="107"/>
      <c r="T94" s="146"/>
      <c r="U94" s="187"/>
      <c r="V94" s="103"/>
      <c r="W94" s="183"/>
      <c r="X94" s="190">
        <f t="shared" ref="X94" si="199">SUM(K94:W96)</f>
        <v>0</v>
      </c>
      <c r="Y94" s="168">
        <f t="shared" ref="Y94" si="200">X94/$J94</f>
        <v>0</v>
      </c>
      <c r="Z94" s="156">
        <f t="shared" ref="Z94" si="201">+K94/$J94</f>
        <v>0</v>
      </c>
      <c r="AA94" s="140">
        <f>IF(L94=0,0,L94/$J94)</f>
        <v>0</v>
      </c>
      <c r="AB94" s="137">
        <f>IF(M94=0,0,M94/$J94)</f>
        <v>0</v>
      </c>
      <c r="AC94" s="134">
        <f>IF(N94=0,0,N94/$J94)</f>
        <v>0</v>
      </c>
      <c r="AD94" s="199">
        <f>IF(O94=0,0,O94/$J94)</f>
        <v>0</v>
      </c>
      <c r="AE94" s="112">
        <f t="shared" ref="AE94" si="202">IF(P94=0,0,P94/J94)</f>
        <v>0</v>
      </c>
      <c r="AF94" s="251">
        <f t="shared" ref="AF94:AK94" si="203">IF(Q94=0,0,Q94/$J94)</f>
        <v>0</v>
      </c>
      <c r="AG94" s="239">
        <f t="shared" si="203"/>
        <v>0</v>
      </c>
      <c r="AH94" s="242">
        <f t="shared" si="203"/>
        <v>0</v>
      </c>
      <c r="AI94" s="246">
        <f t="shared" si="203"/>
        <v>0</v>
      </c>
      <c r="AJ94" s="160">
        <f t="shared" si="203"/>
        <v>0</v>
      </c>
      <c r="AK94" s="178">
        <f t="shared" si="203"/>
        <v>0</v>
      </c>
      <c r="AL94" s="204">
        <f t="shared" ref="AL94" si="204">IF(W94=0,0,W94/$J94)</f>
        <v>0</v>
      </c>
      <c r="AM94" s="90"/>
      <c r="AN94" s="102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8"/>
    </row>
    <row r="95" spans="1:52" ht="15.75" customHeight="1">
      <c r="A95" s="229"/>
      <c r="B95" s="229"/>
      <c r="C95" s="225"/>
      <c r="D95" s="225"/>
      <c r="E95" s="38"/>
      <c r="F95" s="79">
        <f>IF(E95=0,0,VLOOKUP(E95,'[1]TEMPS CYCLE'!B$3:C$49,2,FALSE))</f>
        <v>0</v>
      </c>
      <c r="G95" s="83"/>
      <c r="H95" s="19" t="str">
        <f>IF(E95=0,"",VLOOKUP(E95,TC!B$3:G$19,6,FALSE))</f>
        <v/>
      </c>
      <c r="I95" s="19" t="str">
        <f t="shared" si="148"/>
        <v/>
      </c>
      <c r="J95" s="128"/>
      <c r="K95" s="207"/>
      <c r="L95" s="272"/>
      <c r="M95" s="212"/>
      <c r="N95" s="274"/>
      <c r="O95" s="116"/>
      <c r="P95" s="196"/>
      <c r="Q95" s="149"/>
      <c r="R95" s="110"/>
      <c r="S95" s="107"/>
      <c r="T95" s="146"/>
      <c r="U95" s="188"/>
      <c r="V95" s="104"/>
      <c r="W95" s="163"/>
      <c r="X95" s="166"/>
      <c r="Y95" s="157"/>
      <c r="Z95" s="157"/>
      <c r="AA95" s="140"/>
      <c r="AB95" s="137"/>
      <c r="AC95" s="134"/>
      <c r="AD95" s="199"/>
      <c r="AE95" s="113"/>
      <c r="AF95" s="251"/>
      <c r="AG95" s="239"/>
      <c r="AH95" s="242"/>
      <c r="AI95" s="246"/>
      <c r="AJ95" s="160"/>
      <c r="AK95" s="176"/>
      <c r="AL95" s="204"/>
      <c r="AM95" s="90"/>
      <c r="AN95" s="102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8"/>
    </row>
    <row r="96" spans="1:52" ht="16.5" customHeight="1" thickBot="1">
      <c r="A96" s="230"/>
      <c r="B96" s="230"/>
      <c r="C96" s="226"/>
      <c r="D96" s="226"/>
      <c r="E96" s="40"/>
      <c r="F96" s="81">
        <f>IF(E96=0,0,VLOOKUP(E96,'[1]TEMPS CYCLE'!B$3:C$49,2,FALSE))</f>
        <v>0</v>
      </c>
      <c r="G96" s="86"/>
      <c r="H96" s="10" t="str">
        <f>IF(E96=0,"",VLOOKUP(E96,TC!B$3:G$19,6,FALSE))</f>
        <v/>
      </c>
      <c r="I96" s="10" t="str">
        <f t="shared" si="148"/>
        <v/>
      </c>
      <c r="J96" s="129"/>
      <c r="K96" s="227"/>
      <c r="L96" s="294"/>
      <c r="M96" s="244"/>
      <c r="N96" s="275"/>
      <c r="O96" s="117"/>
      <c r="P96" s="197"/>
      <c r="Q96" s="258"/>
      <c r="R96" s="111"/>
      <c r="S96" s="108"/>
      <c r="T96" s="259"/>
      <c r="U96" s="189"/>
      <c r="V96" s="105"/>
      <c r="W96" s="184"/>
      <c r="X96" s="191"/>
      <c r="Y96" s="169"/>
      <c r="Z96" s="158"/>
      <c r="AA96" s="192"/>
      <c r="AB96" s="193"/>
      <c r="AC96" s="194"/>
      <c r="AD96" s="250"/>
      <c r="AE96" s="114"/>
      <c r="AF96" s="252"/>
      <c r="AG96" s="254"/>
      <c r="AH96" s="255"/>
      <c r="AI96" s="253"/>
      <c r="AJ96" s="222"/>
      <c r="AK96" s="179"/>
      <c r="AL96" s="223"/>
      <c r="AM96" s="92"/>
      <c r="AN96" s="102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8"/>
    </row>
    <row r="97" spans="1:52" ht="15.75" customHeight="1">
      <c r="A97" s="228" t="s">
        <v>43</v>
      </c>
      <c r="B97" s="228">
        <f>+B91+1</f>
        <v>44548</v>
      </c>
      <c r="C97" s="231" t="s">
        <v>22</v>
      </c>
      <c r="D97" s="248"/>
      <c r="E97" s="37"/>
      <c r="F97" s="78">
        <f>IF(E97=0,0,VLOOKUP(E97,'[1]TEMPS CYCLE'!B$3:C$49,2,FALSE))</f>
        <v>0</v>
      </c>
      <c r="G97" s="82"/>
      <c r="H97" s="9" t="str">
        <f>IF(E97=0,"",VLOOKUP(E97,TC!B$3:G$19,6,FALSE))</f>
        <v/>
      </c>
      <c r="I97" s="9" t="str">
        <f t="shared" si="148"/>
        <v/>
      </c>
      <c r="J97" s="236">
        <v>720</v>
      </c>
      <c r="K97" s="206">
        <f t="shared" ref="K97" si="205">F97*G97+F98*G98+F99*G99</f>
        <v>0</v>
      </c>
      <c r="L97" s="209"/>
      <c r="M97" s="211"/>
      <c r="N97" s="214"/>
      <c r="O97" s="153"/>
      <c r="P97" s="216"/>
      <c r="Q97" s="148"/>
      <c r="R97" s="185"/>
      <c r="S97" s="218"/>
      <c r="T97" s="145"/>
      <c r="U97" s="201"/>
      <c r="V97" s="143"/>
      <c r="W97" s="162"/>
      <c r="X97" s="165">
        <f t="shared" ref="X97" si="206">SUM(K97:W99)</f>
        <v>0</v>
      </c>
      <c r="Y97" s="168">
        <f t="shared" ref="Y97" si="207">X97/$J97</f>
        <v>0</v>
      </c>
      <c r="Z97" s="168">
        <f t="shared" ref="Z97" si="208">+K97/$J97</f>
        <v>0</v>
      </c>
      <c r="AA97" s="139">
        <f>IF(L97=0,0,L97/$J97)</f>
        <v>0</v>
      </c>
      <c r="AB97" s="136">
        <f t="shared" ref="AB97:AD97" si="209">IF(M97=0,0,M97/$J97)</f>
        <v>0</v>
      </c>
      <c r="AC97" s="133">
        <f t="shared" si="209"/>
        <v>0</v>
      </c>
      <c r="AD97" s="198">
        <f t="shared" si="209"/>
        <v>0</v>
      </c>
      <c r="AE97" s="151">
        <f t="shared" ref="AE97" si="210">IF(P97=0,0,P97/J97)</f>
        <v>0</v>
      </c>
      <c r="AF97" s="256">
        <f t="shared" ref="AF97:AK97" si="211">IF(Q97=0,0,Q97/$J97)</f>
        <v>0</v>
      </c>
      <c r="AG97" s="238">
        <f t="shared" si="211"/>
        <v>0</v>
      </c>
      <c r="AH97" s="241">
        <f t="shared" si="211"/>
        <v>0</v>
      </c>
      <c r="AI97" s="245">
        <f t="shared" si="211"/>
        <v>0</v>
      </c>
      <c r="AJ97" s="159">
        <f t="shared" si="211"/>
        <v>0</v>
      </c>
      <c r="AK97" s="176">
        <f t="shared" si="211"/>
        <v>0</v>
      </c>
      <c r="AL97" s="203">
        <f t="shared" ref="AL97" si="212">IF(W97=0,0,W97/$J97)</f>
        <v>0</v>
      </c>
      <c r="AM97" s="90"/>
      <c r="AN97" s="102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8"/>
    </row>
    <row r="98" spans="1:52" ht="15.75" customHeight="1">
      <c r="A98" s="229"/>
      <c r="B98" s="229"/>
      <c r="C98" s="232"/>
      <c r="D98" s="225"/>
      <c r="E98" s="38"/>
      <c r="F98" s="79">
        <f>IF(E98=0,0,VLOOKUP(E98,'[1]TEMPS CYCLE'!B$3:C$49,2,FALSE))</f>
        <v>0</v>
      </c>
      <c r="G98" s="83"/>
      <c r="H98" s="19" t="str">
        <f>IF(E98=0,"",VLOOKUP(E98,TC!B$3:G$19,6,FALSE))</f>
        <v/>
      </c>
      <c r="I98" s="19" t="str">
        <f t="shared" si="148"/>
        <v/>
      </c>
      <c r="J98" s="128"/>
      <c r="K98" s="207"/>
      <c r="L98" s="125"/>
      <c r="M98" s="212"/>
      <c r="N98" s="119"/>
      <c r="O98" s="154"/>
      <c r="P98" s="196"/>
      <c r="Q98" s="149"/>
      <c r="R98" s="110"/>
      <c r="S98" s="107"/>
      <c r="T98" s="146"/>
      <c r="U98" s="188"/>
      <c r="V98" s="143"/>
      <c r="W98" s="163"/>
      <c r="X98" s="166"/>
      <c r="Y98" s="157"/>
      <c r="Z98" s="157"/>
      <c r="AA98" s="140"/>
      <c r="AB98" s="137"/>
      <c r="AC98" s="134"/>
      <c r="AD98" s="199"/>
      <c r="AE98" s="113"/>
      <c r="AF98" s="251"/>
      <c r="AG98" s="239"/>
      <c r="AH98" s="242"/>
      <c r="AI98" s="246"/>
      <c r="AJ98" s="160"/>
      <c r="AK98" s="176"/>
      <c r="AL98" s="204"/>
      <c r="AM98" s="90"/>
      <c r="AN98" s="102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8"/>
    </row>
    <row r="99" spans="1:52" ht="16.5" customHeight="1" thickBot="1">
      <c r="A99" s="229"/>
      <c r="B99" s="229"/>
      <c r="C99" s="233"/>
      <c r="D99" s="249"/>
      <c r="E99" s="39"/>
      <c r="F99" s="80">
        <f>IF(E99=0,0,VLOOKUP(E99,'[1]TEMPS CYCLE'!B$3:C$49,2,FALSE))</f>
        <v>0</v>
      </c>
      <c r="G99" s="84"/>
      <c r="H99" s="20" t="str">
        <f>IF(E99=0,"",VLOOKUP(E99,TC!B$3:G$19,6,FALSE))</f>
        <v/>
      </c>
      <c r="I99" s="20" t="str">
        <f t="shared" si="148"/>
        <v/>
      </c>
      <c r="J99" s="237"/>
      <c r="K99" s="208"/>
      <c r="L99" s="210"/>
      <c r="M99" s="213"/>
      <c r="N99" s="215"/>
      <c r="O99" s="155"/>
      <c r="P99" s="217"/>
      <c r="Q99" s="150"/>
      <c r="R99" s="186"/>
      <c r="S99" s="219"/>
      <c r="T99" s="147"/>
      <c r="U99" s="202"/>
      <c r="V99" s="144"/>
      <c r="W99" s="164"/>
      <c r="X99" s="167"/>
      <c r="Y99" s="169"/>
      <c r="Z99" s="169"/>
      <c r="AA99" s="141"/>
      <c r="AB99" s="138"/>
      <c r="AC99" s="135"/>
      <c r="AD99" s="200"/>
      <c r="AE99" s="152"/>
      <c r="AF99" s="257"/>
      <c r="AG99" s="240"/>
      <c r="AH99" s="243"/>
      <c r="AI99" s="247"/>
      <c r="AJ99" s="161"/>
      <c r="AK99" s="177"/>
      <c r="AL99" s="205"/>
      <c r="AM99" s="91"/>
      <c r="AN99" s="102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8"/>
    </row>
    <row r="100" spans="1:52" ht="15.75" customHeight="1" thickTop="1">
      <c r="A100" s="229"/>
      <c r="B100" s="229"/>
      <c r="C100" s="224" t="s">
        <v>26</v>
      </c>
      <c r="D100" s="224"/>
      <c r="E100" s="38"/>
      <c r="F100" s="79">
        <f>IF(E100=0,0,VLOOKUP(E100,'[1]TEMPS CYCLE'!B$3:C$49,2,FALSE))</f>
        <v>0</v>
      </c>
      <c r="G100" s="85"/>
      <c r="H100" s="7" t="str">
        <f>IF(E100=0,"",VLOOKUP(E100,TC!B$3:G$19,6,FALSE))</f>
        <v/>
      </c>
      <c r="I100" s="7" t="str">
        <f t="shared" si="148"/>
        <v/>
      </c>
      <c r="J100" s="236">
        <v>720</v>
      </c>
      <c r="K100" s="266">
        <f>F100*G100+F101*G101+F102*G102</f>
        <v>0</v>
      </c>
      <c r="L100" s="267"/>
      <c r="M100" s="268"/>
      <c r="N100" s="260"/>
      <c r="O100" s="269"/>
      <c r="P100" s="195"/>
      <c r="Q100" s="262"/>
      <c r="R100" s="264"/>
      <c r="S100" s="106"/>
      <c r="T100" s="263"/>
      <c r="U100" s="187"/>
      <c r="V100" s="103"/>
      <c r="W100" s="183"/>
      <c r="X100" s="190">
        <f t="shared" ref="X100" si="213">SUM(K100:W102)</f>
        <v>0</v>
      </c>
      <c r="Y100" s="168">
        <f t="shared" ref="Y100" si="214">X100/$J100</f>
        <v>0</v>
      </c>
      <c r="Z100" s="156">
        <f t="shared" ref="Z100" si="215">+K100/$J100</f>
        <v>0</v>
      </c>
      <c r="AA100" s="140">
        <f>IF(L100=0,0,L100/$J100)</f>
        <v>0</v>
      </c>
      <c r="AB100" s="137">
        <f>IF(M100=0,0,M100/$J100)</f>
        <v>0</v>
      </c>
      <c r="AC100" s="134">
        <f>IF(N100=0,0,N100/$J100)</f>
        <v>0</v>
      </c>
      <c r="AD100" s="199">
        <f>IF(O100=0,0,O100/$J100)</f>
        <v>0</v>
      </c>
      <c r="AE100" s="112">
        <f t="shared" ref="AE100" si="216">IF(P100=0,0,P100/J100)</f>
        <v>0</v>
      </c>
      <c r="AF100" s="251">
        <f t="shared" ref="AF100:AK100" si="217">IF(Q100=0,0,Q100/$J100)</f>
        <v>0</v>
      </c>
      <c r="AG100" s="239">
        <f t="shared" si="217"/>
        <v>0</v>
      </c>
      <c r="AH100" s="242">
        <f t="shared" si="217"/>
        <v>0</v>
      </c>
      <c r="AI100" s="246">
        <f t="shared" si="217"/>
        <v>0</v>
      </c>
      <c r="AJ100" s="160">
        <f t="shared" si="217"/>
        <v>0</v>
      </c>
      <c r="AK100" s="178">
        <f t="shared" si="217"/>
        <v>0</v>
      </c>
      <c r="AL100" s="204">
        <f t="shared" ref="AL100" si="218">IF(W100=0,0,W100/$J100)</f>
        <v>0</v>
      </c>
      <c r="AM100" s="90"/>
      <c r="AN100" s="102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8"/>
    </row>
    <row r="101" spans="1:52" ht="15.75" customHeight="1">
      <c r="A101" s="229"/>
      <c r="B101" s="229"/>
      <c r="C101" s="225"/>
      <c r="D101" s="225"/>
      <c r="E101" s="38"/>
      <c r="F101" s="79">
        <f>IF(E101=0,0,VLOOKUP(E101,'[1]TEMPS CYCLE'!B$3:C$49,2,FALSE))</f>
        <v>0</v>
      </c>
      <c r="G101" s="83"/>
      <c r="H101" s="19" t="str">
        <f>IF(E101=0,"",VLOOKUP(E101,TC!B$3:G$19,6,FALSE))</f>
        <v/>
      </c>
      <c r="I101" s="19" t="str">
        <f t="shared" si="148"/>
        <v/>
      </c>
      <c r="J101" s="128"/>
      <c r="K101" s="207"/>
      <c r="L101" s="125"/>
      <c r="M101" s="212"/>
      <c r="N101" s="119"/>
      <c r="O101" s="154"/>
      <c r="P101" s="196"/>
      <c r="Q101" s="149"/>
      <c r="R101" s="110"/>
      <c r="S101" s="107"/>
      <c r="T101" s="146"/>
      <c r="U101" s="188"/>
      <c r="V101" s="104"/>
      <c r="W101" s="163"/>
      <c r="X101" s="166"/>
      <c r="Y101" s="157"/>
      <c r="Z101" s="157"/>
      <c r="AA101" s="140"/>
      <c r="AB101" s="137"/>
      <c r="AC101" s="134"/>
      <c r="AD101" s="199"/>
      <c r="AE101" s="113"/>
      <c r="AF101" s="251"/>
      <c r="AG101" s="239"/>
      <c r="AH101" s="242"/>
      <c r="AI101" s="246"/>
      <c r="AJ101" s="160"/>
      <c r="AK101" s="176"/>
      <c r="AL101" s="204"/>
      <c r="AM101" s="90"/>
      <c r="AN101" s="102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8"/>
    </row>
    <row r="102" spans="1:52" ht="16.5" customHeight="1" thickBot="1">
      <c r="A102" s="230"/>
      <c r="B102" s="230"/>
      <c r="C102" s="226"/>
      <c r="D102" s="226"/>
      <c r="E102" s="40"/>
      <c r="F102" s="81">
        <f>IF(E102=0,0,VLOOKUP(E102,'[1]TEMPS CYCLE'!B$3:C$49,2,FALSE))</f>
        <v>0</v>
      </c>
      <c r="G102" s="86"/>
      <c r="H102" s="10" t="str">
        <f>IF(E102=0,"",VLOOKUP(E102,TC!B$3:G$19,6,FALSE))</f>
        <v/>
      </c>
      <c r="I102" s="10" t="str">
        <f t="shared" si="148"/>
        <v/>
      </c>
      <c r="J102" s="129"/>
      <c r="K102" s="227"/>
      <c r="L102" s="126"/>
      <c r="M102" s="244"/>
      <c r="N102" s="120"/>
      <c r="O102" s="270"/>
      <c r="P102" s="197"/>
      <c r="Q102" s="258"/>
      <c r="R102" s="111"/>
      <c r="S102" s="108"/>
      <c r="T102" s="259"/>
      <c r="U102" s="189"/>
      <c r="V102" s="105"/>
      <c r="W102" s="184"/>
      <c r="X102" s="191"/>
      <c r="Y102" s="169"/>
      <c r="Z102" s="158"/>
      <c r="AA102" s="192"/>
      <c r="AB102" s="193"/>
      <c r="AC102" s="194"/>
      <c r="AD102" s="250"/>
      <c r="AE102" s="114"/>
      <c r="AF102" s="252"/>
      <c r="AG102" s="254"/>
      <c r="AH102" s="255"/>
      <c r="AI102" s="253"/>
      <c r="AJ102" s="222"/>
      <c r="AK102" s="179"/>
      <c r="AL102" s="223"/>
      <c r="AM102" s="92"/>
      <c r="AN102" s="102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8"/>
    </row>
    <row r="103" spans="1:52" ht="15.75" customHeight="1">
      <c r="A103" s="228" t="s">
        <v>21</v>
      </c>
      <c r="B103" s="228">
        <f>B97+2</f>
        <v>44550</v>
      </c>
      <c r="C103" s="231" t="s">
        <v>22</v>
      </c>
      <c r="D103" s="248"/>
      <c r="E103" s="37"/>
      <c r="F103" s="78">
        <f>IF(E103=0,0,VLOOKUP(E103,'[1]TEMPS CYCLE'!B$3:C$49,2,FALSE))</f>
        <v>0</v>
      </c>
      <c r="G103" s="82"/>
      <c r="H103" s="9" t="str">
        <f>IF(E103=0,"",VLOOKUP(E103,TC!B$3:G$19,6,FALSE))</f>
        <v/>
      </c>
      <c r="I103" s="9" t="str">
        <f t="shared" si="148"/>
        <v/>
      </c>
      <c r="J103" s="236">
        <v>720</v>
      </c>
      <c r="K103" s="206">
        <f t="shared" ref="K103" si="219">F103*G103+F104*G104+F105*G105</f>
        <v>0</v>
      </c>
      <c r="L103" s="209"/>
      <c r="M103" s="211"/>
      <c r="N103" s="214"/>
      <c r="O103" s="153"/>
      <c r="P103" s="216"/>
      <c r="Q103" s="148"/>
      <c r="R103" s="185"/>
      <c r="S103" s="107"/>
      <c r="T103" s="145"/>
      <c r="U103" s="201"/>
      <c r="V103" s="143"/>
      <c r="W103" s="162"/>
      <c r="X103" s="165">
        <f t="shared" ref="X103" si="220">SUM(K103:W105)</f>
        <v>0</v>
      </c>
      <c r="Y103" s="168">
        <f t="shared" ref="Y103" si="221">X103/$J103</f>
        <v>0</v>
      </c>
      <c r="Z103" s="168">
        <f t="shared" ref="Z103" si="222">+K103/$J103</f>
        <v>0</v>
      </c>
      <c r="AA103" s="139">
        <f>IF(L103=0,0,L103/$J103)</f>
        <v>0</v>
      </c>
      <c r="AB103" s="136">
        <f t="shared" ref="AB103:AD103" si="223">IF(M103=0,0,M103/$J103)</f>
        <v>0</v>
      </c>
      <c r="AC103" s="133">
        <f t="shared" si="223"/>
        <v>0</v>
      </c>
      <c r="AD103" s="198">
        <f t="shared" si="223"/>
        <v>0</v>
      </c>
      <c r="AE103" s="151">
        <f t="shared" ref="AE103" si="224">IF(P103=0,0,P103/J103)</f>
        <v>0</v>
      </c>
      <c r="AF103" s="256">
        <f t="shared" ref="AF103:AK103" si="225">IF(Q103=0,0,Q103/$J103)</f>
        <v>0</v>
      </c>
      <c r="AG103" s="238">
        <f t="shared" si="225"/>
        <v>0</v>
      </c>
      <c r="AH103" s="241">
        <f t="shared" si="225"/>
        <v>0</v>
      </c>
      <c r="AI103" s="245">
        <f t="shared" si="225"/>
        <v>0</v>
      </c>
      <c r="AJ103" s="159">
        <f t="shared" si="225"/>
        <v>0</v>
      </c>
      <c r="AK103" s="176">
        <f t="shared" si="225"/>
        <v>0</v>
      </c>
      <c r="AL103" s="203">
        <f t="shared" ref="AL103" si="226">IF(W103=0,0,W103/$J103)</f>
        <v>0</v>
      </c>
      <c r="AM103" s="90"/>
      <c r="AN103" s="102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8"/>
    </row>
    <row r="104" spans="1:52" ht="15.75" customHeight="1">
      <c r="A104" s="229"/>
      <c r="B104" s="229"/>
      <c r="C104" s="232"/>
      <c r="D104" s="225"/>
      <c r="E104" s="38"/>
      <c r="F104" s="79">
        <f>IF(E104=0,0,VLOOKUP(E104,'[1]TEMPS CYCLE'!B$3:C$49,2,FALSE))</f>
        <v>0</v>
      </c>
      <c r="G104" s="83"/>
      <c r="H104" s="19" t="str">
        <f>IF(E104=0,"",VLOOKUP(E104,TC!B$3:G$19,6,FALSE))</f>
        <v/>
      </c>
      <c r="I104" s="19" t="str">
        <f t="shared" si="148"/>
        <v/>
      </c>
      <c r="J104" s="128"/>
      <c r="K104" s="207"/>
      <c r="L104" s="125"/>
      <c r="M104" s="212"/>
      <c r="N104" s="119"/>
      <c r="O104" s="154"/>
      <c r="P104" s="196"/>
      <c r="Q104" s="149"/>
      <c r="R104" s="110"/>
      <c r="S104" s="107"/>
      <c r="T104" s="146"/>
      <c r="U104" s="188"/>
      <c r="V104" s="143"/>
      <c r="W104" s="163"/>
      <c r="X104" s="166"/>
      <c r="Y104" s="157"/>
      <c r="Z104" s="157"/>
      <c r="AA104" s="140"/>
      <c r="AB104" s="137"/>
      <c r="AC104" s="134"/>
      <c r="AD104" s="199"/>
      <c r="AE104" s="113"/>
      <c r="AF104" s="251"/>
      <c r="AG104" s="239"/>
      <c r="AH104" s="242"/>
      <c r="AI104" s="246"/>
      <c r="AJ104" s="160"/>
      <c r="AK104" s="176"/>
      <c r="AL104" s="204"/>
      <c r="AM104" s="90"/>
      <c r="AN104" s="102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8"/>
    </row>
    <row r="105" spans="1:52" ht="16.5" customHeight="1" thickBot="1">
      <c r="A105" s="229"/>
      <c r="B105" s="229"/>
      <c r="C105" s="233"/>
      <c r="D105" s="249"/>
      <c r="E105" s="39"/>
      <c r="F105" s="80">
        <f>IF(E105=0,0,VLOOKUP(E105,'[1]TEMPS CYCLE'!B$3:C$49,2,FALSE))</f>
        <v>0</v>
      </c>
      <c r="G105" s="84"/>
      <c r="H105" s="20" t="str">
        <f>IF(E105=0,"",VLOOKUP(E105,TC!B$3:G$19,6,FALSE))</f>
        <v/>
      </c>
      <c r="I105" s="20" t="str">
        <f t="shared" si="148"/>
        <v/>
      </c>
      <c r="J105" s="237"/>
      <c r="K105" s="208"/>
      <c r="L105" s="210"/>
      <c r="M105" s="213"/>
      <c r="N105" s="215"/>
      <c r="O105" s="155"/>
      <c r="P105" s="217"/>
      <c r="Q105" s="150"/>
      <c r="R105" s="186"/>
      <c r="S105" s="219"/>
      <c r="T105" s="147"/>
      <c r="U105" s="202"/>
      <c r="V105" s="144"/>
      <c r="W105" s="164"/>
      <c r="X105" s="167"/>
      <c r="Y105" s="169"/>
      <c r="Z105" s="169"/>
      <c r="AA105" s="141"/>
      <c r="AB105" s="138"/>
      <c r="AC105" s="135"/>
      <c r="AD105" s="200"/>
      <c r="AE105" s="152"/>
      <c r="AF105" s="257"/>
      <c r="AG105" s="240"/>
      <c r="AH105" s="243"/>
      <c r="AI105" s="247"/>
      <c r="AJ105" s="161"/>
      <c r="AK105" s="177"/>
      <c r="AL105" s="205"/>
      <c r="AM105" s="91"/>
      <c r="AN105" s="102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8"/>
    </row>
    <row r="106" spans="1:52" ht="15.75" customHeight="1" thickTop="1">
      <c r="A106" s="229"/>
      <c r="B106" s="229"/>
      <c r="C106" s="224" t="s">
        <v>26</v>
      </c>
      <c r="D106" s="224"/>
      <c r="E106" s="38"/>
      <c r="F106" s="79">
        <f>IF(E106=0,0,VLOOKUP(E106,'[1]TEMPS CYCLE'!B$3:C$49,2,FALSE))</f>
        <v>0</v>
      </c>
      <c r="G106" s="85"/>
      <c r="H106" s="7" t="str">
        <f>IF(E106=0,"",VLOOKUP(E106,TC!B$3:G$19,6,FALSE))</f>
        <v/>
      </c>
      <c r="I106" s="7" t="str">
        <f t="shared" si="148"/>
        <v/>
      </c>
      <c r="J106" s="236">
        <v>720</v>
      </c>
      <c r="K106" s="266">
        <f>F106*G106+F107*G107+F108*G108</f>
        <v>0</v>
      </c>
      <c r="L106" s="267"/>
      <c r="M106" s="268"/>
      <c r="N106" s="285"/>
      <c r="O106" s="269"/>
      <c r="P106" s="195"/>
      <c r="Q106" s="180"/>
      <c r="R106" s="264"/>
      <c r="S106" s="265"/>
      <c r="T106" s="263"/>
      <c r="U106" s="187"/>
      <c r="V106" s="104"/>
      <c r="W106" s="183"/>
      <c r="X106" s="190">
        <f t="shared" ref="X106" si="227">SUM(K106:W108)</f>
        <v>0</v>
      </c>
      <c r="Y106" s="168">
        <f t="shared" ref="Y106" si="228">X106/$J106</f>
        <v>0</v>
      </c>
      <c r="Z106" s="156">
        <f t="shared" ref="Z106" si="229">+K106/$J106</f>
        <v>0</v>
      </c>
      <c r="AA106" s="140">
        <f>IF(L106=0,0,L106/$J106)</f>
        <v>0</v>
      </c>
      <c r="AB106" s="137">
        <f>IF(M106=0,0,M106/$J106)</f>
        <v>0</v>
      </c>
      <c r="AC106" s="134">
        <f>IF(N106=0,0,N106/$J106)</f>
        <v>0</v>
      </c>
      <c r="AD106" s="199">
        <f>IF(O106=0,0,O106/$J106)</f>
        <v>0</v>
      </c>
      <c r="AE106" s="112">
        <f t="shared" ref="AE106" si="230">IF(P106=0,0,P106/J106)</f>
        <v>0</v>
      </c>
      <c r="AF106" s="251">
        <f t="shared" ref="AF106:AK106" si="231">IF(Q106=0,0,Q106/$J106)</f>
        <v>0</v>
      </c>
      <c r="AG106" s="239">
        <f t="shared" si="231"/>
        <v>0</v>
      </c>
      <c r="AH106" s="242">
        <f t="shared" si="231"/>
        <v>0</v>
      </c>
      <c r="AI106" s="246">
        <f t="shared" si="231"/>
        <v>0</v>
      </c>
      <c r="AJ106" s="160">
        <f t="shared" si="231"/>
        <v>0</v>
      </c>
      <c r="AK106" s="178">
        <f t="shared" si="231"/>
        <v>0</v>
      </c>
      <c r="AL106" s="204">
        <f t="shared" ref="AL106" si="232">IF(W106=0,0,W106/$J106)</f>
        <v>0</v>
      </c>
      <c r="AM106" s="90"/>
      <c r="AN106" s="102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8"/>
    </row>
    <row r="107" spans="1:52" ht="15.75" customHeight="1">
      <c r="A107" s="229"/>
      <c r="B107" s="229"/>
      <c r="C107" s="225"/>
      <c r="D107" s="225"/>
      <c r="E107" s="38"/>
      <c r="F107" s="79">
        <f>IF(E107=0,0,VLOOKUP(E107,'[1]TEMPS CYCLE'!B$3:C$49,2,FALSE))</f>
        <v>0</v>
      </c>
      <c r="G107" s="83"/>
      <c r="H107" s="19" t="str">
        <f>IF(E107=0,"",VLOOKUP(E107,TC!B$3:G$19,6,FALSE))</f>
        <v/>
      </c>
      <c r="I107" s="19" t="str">
        <f t="shared" si="148"/>
        <v/>
      </c>
      <c r="J107" s="128"/>
      <c r="K107" s="207"/>
      <c r="L107" s="125"/>
      <c r="M107" s="212"/>
      <c r="N107" s="274"/>
      <c r="O107" s="154"/>
      <c r="P107" s="196"/>
      <c r="Q107" s="181"/>
      <c r="R107" s="110"/>
      <c r="S107" s="107"/>
      <c r="T107" s="146"/>
      <c r="U107" s="188"/>
      <c r="V107" s="104"/>
      <c r="W107" s="163"/>
      <c r="X107" s="166"/>
      <c r="Y107" s="157"/>
      <c r="Z107" s="157"/>
      <c r="AA107" s="140"/>
      <c r="AB107" s="137"/>
      <c r="AC107" s="134"/>
      <c r="AD107" s="199"/>
      <c r="AE107" s="113"/>
      <c r="AF107" s="251"/>
      <c r="AG107" s="239"/>
      <c r="AH107" s="242"/>
      <c r="AI107" s="246"/>
      <c r="AJ107" s="160"/>
      <c r="AK107" s="176"/>
      <c r="AL107" s="204"/>
      <c r="AM107" s="90"/>
      <c r="AN107" s="102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</row>
    <row r="108" spans="1:52" ht="16.5" customHeight="1" thickBot="1">
      <c r="A108" s="230"/>
      <c r="B108" s="230"/>
      <c r="C108" s="226"/>
      <c r="D108" s="226"/>
      <c r="E108" s="40"/>
      <c r="F108" s="81">
        <f>IF(E108=0,0,VLOOKUP(E108,'[1]TEMPS CYCLE'!B$3:C$49,2,FALSE))</f>
        <v>0</v>
      </c>
      <c r="G108" s="86"/>
      <c r="H108" s="10" t="str">
        <f>IF(E108=0,"",VLOOKUP(E108,TC!B$3:G$19,6,FALSE))</f>
        <v/>
      </c>
      <c r="I108" s="10" t="str">
        <f t="shared" si="148"/>
        <v/>
      </c>
      <c r="J108" s="129"/>
      <c r="K108" s="227"/>
      <c r="L108" s="126"/>
      <c r="M108" s="244"/>
      <c r="N108" s="275"/>
      <c r="O108" s="270"/>
      <c r="P108" s="197"/>
      <c r="Q108" s="182"/>
      <c r="R108" s="111"/>
      <c r="S108" s="108"/>
      <c r="T108" s="259"/>
      <c r="U108" s="189"/>
      <c r="V108" s="105"/>
      <c r="W108" s="184"/>
      <c r="X108" s="191"/>
      <c r="Y108" s="169"/>
      <c r="Z108" s="158"/>
      <c r="AA108" s="192"/>
      <c r="AB108" s="193"/>
      <c r="AC108" s="194"/>
      <c r="AD108" s="250"/>
      <c r="AE108" s="114"/>
      <c r="AF108" s="252"/>
      <c r="AG108" s="254"/>
      <c r="AH108" s="255"/>
      <c r="AI108" s="253"/>
      <c r="AJ108" s="222"/>
      <c r="AK108" s="179"/>
      <c r="AL108" s="223"/>
      <c r="AM108" s="92"/>
      <c r="AN108" s="102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</row>
    <row r="109" spans="1:52" ht="14.25" customHeight="1">
      <c r="A109" s="228" t="s">
        <v>25</v>
      </c>
      <c r="B109" s="228">
        <f>B103+1</f>
        <v>44551</v>
      </c>
      <c r="C109" s="286" t="s">
        <v>22</v>
      </c>
      <c r="D109" s="248"/>
      <c r="E109" s="37"/>
      <c r="F109" s="78">
        <f>IF(E109=0,0,VLOOKUP(E109,'[1]TEMPS CYCLE'!B$3:C$49,2,FALSE))</f>
        <v>0</v>
      </c>
      <c r="G109" s="82"/>
      <c r="H109" s="9" t="str">
        <f>IF(E109=0,"",VLOOKUP(E109,TC!B$3:G$19,6,FALSE))</f>
        <v/>
      </c>
      <c r="I109" s="9" t="str">
        <f t="shared" si="148"/>
        <v/>
      </c>
      <c r="J109" s="236">
        <v>720</v>
      </c>
      <c r="K109" s="206">
        <f t="shared" ref="K109" si="233">F109*G109+F110*G110+F111*G111</f>
        <v>0</v>
      </c>
      <c r="L109" s="209"/>
      <c r="M109" s="295"/>
      <c r="N109" s="214"/>
      <c r="O109" s="153"/>
      <c r="P109" s="216"/>
      <c r="Q109" s="148"/>
      <c r="R109" s="185"/>
      <c r="S109" s="218"/>
      <c r="T109" s="145"/>
      <c r="U109" s="201"/>
      <c r="V109" s="143"/>
      <c r="W109" s="162"/>
      <c r="X109" s="165">
        <f t="shared" ref="X109" si="234">SUM(K109:W111)</f>
        <v>0</v>
      </c>
      <c r="Y109" s="168">
        <f t="shared" ref="Y109" si="235">X109/$J109</f>
        <v>0</v>
      </c>
      <c r="Z109" s="168">
        <f t="shared" ref="Z109" si="236">+K109/$J109</f>
        <v>0</v>
      </c>
      <c r="AA109" s="139">
        <f>IF(L109=0,0,L109/$J109)</f>
        <v>0</v>
      </c>
      <c r="AB109" s="136">
        <f t="shared" ref="AB109:AD109" si="237">IF(M109=0,0,M109/$J109)</f>
        <v>0</v>
      </c>
      <c r="AC109" s="133">
        <f t="shared" si="237"/>
        <v>0</v>
      </c>
      <c r="AD109" s="198">
        <f t="shared" si="237"/>
        <v>0</v>
      </c>
      <c r="AE109" s="151">
        <f t="shared" ref="AE109" si="238">IF(P109=0,0,P109/J109)</f>
        <v>0</v>
      </c>
      <c r="AF109" s="256">
        <f t="shared" ref="AF109:AK109" si="239">IF(Q109=0,0,Q109/$J109)</f>
        <v>0</v>
      </c>
      <c r="AG109" s="238">
        <f t="shared" si="239"/>
        <v>0</v>
      </c>
      <c r="AH109" s="241">
        <f t="shared" si="239"/>
        <v>0</v>
      </c>
      <c r="AI109" s="245">
        <f t="shared" si="239"/>
        <v>0</v>
      </c>
      <c r="AJ109" s="159">
        <f t="shared" si="239"/>
        <v>0</v>
      </c>
      <c r="AK109" s="176">
        <f t="shared" si="239"/>
        <v>0</v>
      </c>
      <c r="AL109" s="170">
        <f t="shared" ref="AL109" si="240">IF(W109=0,0,W109/$J109)</f>
        <v>0</v>
      </c>
      <c r="AM109" s="90"/>
      <c r="AN109" s="102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</row>
    <row r="110" spans="1:52" ht="14.25" customHeight="1">
      <c r="A110" s="229"/>
      <c r="B110" s="229"/>
      <c r="C110" s="232"/>
      <c r="D110" s="225"/>
      <c r="E110" s="38"/>
      <c r="F110" s="79">
        <f>IF(E110=0,0,VLOOKUP(E110,'[1]TEMPS CYCLE'!B$3:C$49,2,FALSE))</f>
        <v>0</v>
      </c>
      <c r="G110" s="83"/>
      <c r="H110" s="19" t="str">
        <f>IF(E110=0,"",VLOOKUP(E110,TC!B$3:G$19,6,FALSE))</f>
        <v/>
      </c>
      <c r="I110" s="19" t="str">
        <f t="shared" si="148"/>
        <v/>
      </c>
      <c r="J110" s="128"/>
      <c r="K110" s="207"/>
      <c r="L110" s="125"/>
      <c r="M110" s="122"/>
      <c r="N110" s="119"/>
      <c r="O110" s="154"/>
      <c r="P110" s="196"/>
      <c r="Q110" s="149"/>
      <c r="R110" s="110"/>
      <c r="S110" s="107"/>
      <c r="T110" s="146"/>
      <c r="U110" s="188"/>
      <c r="V110" s="143"/>
      <c r="W110" s="163"/>
      <c r="X110" s="166"/>
      <c r="Y110" s="157"/>
      <c r="Z110" s="157"/>
      <c r="AA110" s="140"/>
      <c r="AB110" s="137"/>
      <c r="AC110" s="134"/>
      <c r="AD110" s="199"/>
      <c r="AE110" s="113"/>
      <c r="AF110" s="251"/>
      <c r="AG110" s="239"/>
      <c r="AH110" s="242"/>
      <c r="AI110" s="246"/>
      <c r="AJ110" s="160"/>
      <c r="AK110" s="176"/>
      <c r="AL110" s="171"/>
      <c r="AM110" s="90"/>
      <c r="AN110" s="102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</row>
    <row r="111" spans="1:52" ht="14.25" customHeight="1" thickBot="1">
      <c r="A111" s="229"/>
      <c r="B111" s="229"/>
      <c r="C111" s="233"/>
      <c r="D111" s="249"/>
      <c r="E111" s="39"/>
      <c r="F111" s="80">
        <f>IF(E111=0,0,VLOOKUP(E111,'[1]TEMPS CYCLE'!B$3:C$49,2,FALSE))</f>
        <v>0</v>
      </c>
      <c r="G111" s="84"/>
      <c r="H111" s="20" t="str">
        <f>IF(E111=0,"",VLOOKUP(E111,TC!B$3:G$19,6,FALSE))</f>
        <v/>
      </c>
      <c r="I111" s="20" t="str">
        <f t="shared" si="148"/>
        <v/>
      </c>
      <c r="J111" s="237"/>
      <c r="K111" s="208"/>
      <c r="L111" s="210"/>
      <c r="M111" s="296"/>
      <c r="N111" s="215"/>
      <c r="O111" s="155"/>
      <c r="P111" s="217"/>
      <c r="Q111" s="150"/>
      <c r="R111" s="186"/>
      <c r="S111" s="219"/>
      <c r="T111" s="147"/>
      <c r="U111" s="202"/>
      <c r="V111" s="144"/>
      <c r="W111" s="164"/>
      <c r="X111" s="167"/>
      <c r="Y111" s="169"/>
      <c r="Z111" s="169"/>
      <c r="AA111" s="141"/>
      <c r="AB111" s="138"/>
      <c r="AC111" s="135"/>
      <c r="AD111" s="200"/>
      <c r="AE111" s="152"/>
      <c r="AF111" s="257"/>
      <c r="AG111" s="240"/>
      <c r="AH111" s="243"/>
      <c r="AI111" s="247"/>
      <c r="AJ111" s="161"/>
      <c r="AK111" s="177"/>
      <c r="AL111" s="172"/>
      <c r="AM111" s="91"/>
      <c r="AN111" s="102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</row>
    <row r="112" spans="1:52" ht="15" customHeight="1" thickTop="1">
      <c r="A112" s="229"/>
      <c r="B112" s="229"/>
      <c r="C112" s="225" t="s">
        <v>26</v>
      </c>
      <c r="D112" s="224"/>
      <c r="E112" s="38"/>
      <c r="F112" s="79">
        <f>IF(E112=0,0,VLOOKUP(E112,'[1]TEMPS CYCLE'!B$3:C$49,2,FALSE))</f>
        <v>0</v>
      </c>
      <c r="G112" s="85"/>
      <c r="H112" s="7" t="str">
        <f>IF(E112=0,"",VLOOKUP(E112,TC!B$3:G$19,6,FALSE))</f>
        <v/>
      </c>
      <c r="I112" s="7" t="str">
        <f t="shared" si="148"/>
        <v/>
      </c>
      <c r="J112" s="236">
        <v>720</v>
      </c>
      <c r="K112" s="266">
        <f t="shared" ref="K112" si="241">F112*G112+F113*G113+F114*G114</f>
        <v>0</v>
      </c>
      <c r="L112" s="293"/>
      <c r="M112" s="212"/>
      <c r="N112" s="274"/>
      <c r="O112" s="116"/>
      <c r="P112" s="195"/>
      <c r="Q112" s="149"/>
      <c r="R112" s="110"/>
      <c r="S112" s="107"/>
      <c r="T112" s="146"/>
      <c r="U112" s="187"/>
      <c r="V112" s="103"/>
      <c r="W112" s="183"/>
      <c r="X112" s="166">
        <f t="shared" ref="X112" si="242">SUM(K112:W114)</f>
        <v>0</v>
      </c>
      <c r="Y112" s="168">
        <f t="shared" ref="Y112" si="243">X112/$J112</f>
        <v>0</v>
      </c>
      <c r="Z112" s="156">
        <f t="shared" ref="Z112" si="244">+K112/$J112</f>
        <v>0</v>
      </c>
      <c r="AA112" s="140">
        <f>IF(L112=0,0,L112/$J112)</f>
        <v>0</v>
      </c>
      <c r="AB112" s="137">
        <f>IF(M112=0,0,M112/$J112)</f>
        <v>0</v>
      </c>
      <c r="AC112" s="134">
        <f>IF(N112=0,0,N112/$J112)</f>
        <v>0</v>
      </c>
      <c r="AD112" s="199">
        <f>IF(O112=0,0,O112/$J112)</f>
        <v>0</v>
      </c>
      <c r="AE112" s="113">
        <f t="shared" ref="AE112" si="245">IF(P112=0,0,P112/J112)</f>
        <v>0</v>
      </c>
      <c r="AF112" s="251">
        <f t="shared" ref="AF112:AK112" si="246">IF(Q112=0,0,Q112/$J112)</f>
        <v>0</v>
      </c>
      <c r="AG112" s="239">
        <f t="shared" si="246"/>
        <v>0</v>
      </c>
      <c r="AH112" s="242">
        <f t="shared" si="246"/>
        <v>0</v>
      </c>
      <c r="AI112" s="246">
        <f t="shared" si="246"/>
        <v>0</v>
      </c>
      <c r="AJ112" s="160">
        <f t="shared" si="246"/>
        <v>0</v>
      </c>
      <c r="AK112" s="178">
        <f t="shared" si="246"/>
        <v>0</v>
      </c>
      <c r="AL112" s="204">
        <f t="shared" ref="AL112" si="247">IF(W112=0,0,W112/$J112)</f>
        <v>0</v>
      </c>
      <c r="AM112" s="90"/>
      <c r="AN112" s="102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</row>
    <row r="113" spans="1:52" ht="15.75" customHeight="1">
      <c r="A113" s="229"/>
      <c r="B113" s="229"/>
      <c r="C113" s="225"/>
      <c r="D113" s="225"/>
      <c r="E113" s="38"/>
      <c r="F113" s="79">
        <f>IF(E113=0,0,VLOOKUP(E113,'[1]TEMPS CYCLE'!B$3:C$49,2,FALSE))</f>
        <v>0</v>
      </c>
      <c r="G113" s="83"/>
      <c r="H113" s="19" t="str">
        <f>IF(E113=0,"",VLOOKUP(E113,TC!B$3:G$19,6,FALSE))</f>
        <v/>
      </c>
      <c r="I113" s="19" t="str">
        <f t="shared" si="148"/>
        <v/>
      </c>
      <c r="J113" s="128"/>
      <c r="K113" s="207"/>
      <c r="L113" s="272"/>
      <c r="M113" s="212"/>
      <c r="N113" s="274"/>
      <c r="O113" s="116"/>
      <c r="P113" s="196"/>
      <c r="Q113" s="149"/>
      <c r="R113" s="110"/>
      <c r="S113" s="107"/>
      <c r="T113" s="146"/>
      <c r="U113" s="188"/>
      <c r="V113" s="104"/>
      <c r="W113" s="163"/>
      <c r="X113" s="166"/>
      <c r="Y113" s="157"/>
      <c r="Z113" s="157"/>
      <c r="AA113" s="140"/>
      <c r="AB113" s="137"/>
      <c r="AC113" s="134"/>
      <c r="AD113" s="199"/>
      <c r="AE113" s="113"/>
      <c r="AF113" s="251"/>
      <c r="AG113" s="239"/>
      <c r="AH113" s="242"/>
      <c r="AI113" s="246"/>
      <c r="AJ113" s="160"/>
      <c r="AK113" s="176"/>
      <c r="AL113" s="204"/>
      <c r="AM113" s="90"/>
      <c r="AN113" s="102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</row>
    <row r="114" spans="1:52" ht="16.5" customHeight="1" thickBot="1">
      <c r="A114" s="230"/>
      <c r="B114" s="230"/>
      <c r="C114" s="226"/>
      <c r="D114" s="226"/>
      <c r="E114" s="40"/>
      <c r="F114" s="81">
        <f>IF(E114=0,0,VLOOKUP(E114,'[1]TEMPS CYCLE'!B$3:C$49,2,FALSE))</f>
        <v>0</v>
      </c>
      <c r="G114" s="86"/>
      <c r="H114" s="10" t="str">
        <f>IF(E114=0,"",VLOOKUP(E114,TC!B$3:G$19,6,FALSE))</f>
        <v/>
      </c>
      <c r="I114" s="10" t="str">
        <f t="shared" si="148"/>
        <v/>
      </c>
      <c r="J114" s="129"/>
      <c r="K114" s="227"/>
      <c r="L114" s="294"/>
      <c r="M114" s="244"/>
      <c r="N114" s="275"/>
      <c r="O114" s="117"/>
      <c r="P114" s="197"/>
      <c r="Q114" s="258"/>
      <c r="R114" s="111"/>
      <c r="S114" s="108"/>
      <c r="T114" s="259"/>
      <c r="U114" s="189"/>
      <c r="V114" s="105"/>
      <c r="W114" s="184"/>
      <c r="X114" s="191"/>
      <c r="Y114" s="169"/>
      <c r="Z114" s="158"/>
      <c r="AA114" s="192"/>
      <c r="AB114" s="193"/>
      <c r="AC114" s="194"/>
      <c r="AD114" s="250"/>
      <c r="AE114" s="114"/>
      <c r="AF114" s="252"/>
      <c r="AG114" s="254"/>
      <c r="AH114" s="255"/>
      <c r="AI114" s="253"/>
      <c r="AJ114" s="222"/>
      <c r="AK114" s="179"/>
      <c r="AL114" s="223"/>
      <c r="AM114" s="92"/>
      <c r="AN114" s="102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</row>
    <row r="115" spans="1:52" ht="15.75" customHeight="1">
      <c r="A115" s="228" t="s">
        <v>33</v>
      </c>
      <c r="B115" s="228">
        <f>+B109+1</f>
        <v>44552</v>
      </c>
      <c r="C115" s="231" t="s">
        <v>22</v>
      </c>
      <c r="D115" s="248"/>
      <c r="E115" s="37"/>
      <c r="F115" s="78">
        <f>IF(E115=0,0,VLOOKUP(E115,'[1]TEMPS CYCLE'!B$3:C$49,2,FALSE))</f>
        <v>0</v>
      </c>
      <c r="G115" s="82"/>
      <c r="H115" s="9" t="str">
        <f>IF(E115=0,"",VLOOKUP(E115,TC!B$3:G$19,6,FALSE))</f>
        <v/>
      </c>
      <c r="I115" s="9" t="str">
        <f t="shared" si="148"/>
        <v/>
      </c>
      <c r="J115" s="236">
        <v>720</v>
      </c>
      <c r="K115" s="206">
        <f t="shared" ref="K115" si="248">F115*G115+F116*G116+F117*G117</f>
        <v>0</v>
      </c>
      <c r="L115" s="209"/>
      <c r="M115" s="211"/>
      <c r="N115" s="289"/>
      <c r="O115" s="153"/>
      <c r="P115" s="216"/>
      <c r="Q115" s="297"/>
      <c r="R115" s="185"/>
      <c r="S115" s="218"/>
      <c r="T115" s="145"/>
      <c r="U115" s="201"/>
      <c r="V115" s="143"/>
      <c r="W115" s="162"/>
      <c r="X115" s="165">
        <f>SUM(K115:W117)</f>
        <v>0</v>
      </c>
      <c r="Y115" s="168">
        <f t="shared" ref="Y115" si="249">X115/$J115</f>
        <v>0</v>
      </c>
      <c r="Z115" s="168">
        <f t="shared" ref="Z115" si="250">+K115/$J115</f>
        <v>0</v>
      </c>
      <c r="AA115" s="139">
        <f t="shared" ref="AA115" si="251">IF(L115=0,0,L115/$J115)</f>
        <v>0</v>
      </c>
      <c r="AB115" s="136">
        <f t="shared" ref="AB115" si="252">IF(M115=0,0,M115/$J115)</f>
        <v>0</v>
      </c>
      <c r="AC115" s="133">
        <f t="shared" ref="AC115" si="253">IF(N115=0,0,N115/$J115)</f>
        <v>0</v>
      </c>
      <c r="AD115" s="198">
        <f t="shared" ref="AD115" si="254">IF(O115=0,0,O115/$J115)</f>
        <v>0</v>
      </c>
      <c r="AE115" s="151">
        <f t="shared" ref="AE115" si="255">IF(P115=0,0,P115/J115)</f>
        <v>0</v>
      </c>
      <c r="AF115" s="256">
        <f t="shared" ref="AF115" si="256">IF(Q115=0,0,Q115/$J115)</f>
        <v>0</v>
      </c>
      <c r="AG115" s="238">
        <f t="shared" ref="AG115" si="257">IF(R115=0,0,R115/$J115)</f>
        <v>0</v>
      </c>
      <c r="AH115" s="241">
        <f t="shared" ref="AH115" si="258">IF(S115=0,0,S115/$J115)</f>
        <v>0</v>
      </c>
      <c r="AI115" s="245">
        <f t="shared" ref="AI115" si="259">IF(T115=0,0,T115/$J115)</f>
        <v>0</v>
      </c>
      <c r="AJ115" s="159">
        <f t="shared" ref="AJ115" si="260">IF(U115=0,0,U115/$J115)</f>
        <v>0</v>
      </c>
      <c r="AK115" s="176">
        <f t="shared" ref="AK115" si="261">IF(V115=0,0,V115/$J115)</f>
        <v>0</v>
      </c>
      <c r="AL115" s="170">
        <f t="shared" ref="AL115" si="262">IF(W115=0,0,W115/$J115)</f>
        <v>0</v>
      </c>
      <c r="AM115" s="90"/>
      <c r="AN115" s="102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8"/>
    </row>
    <row r="116" spans="1:52" ht="15.75" customHeight="1">
      <c r="A116" s="229"/>
      <c r="B116" s="229"/>
      <c r="C116" s="232"/>
      <c r="D116" s="225"/>
      <c r="E116" s="38"/>
      <c r="F116" s="79">
        <f>IF(E116=0,0,VLOOKUP(E116,'[1]TEMPS CYCLE'!B$3:C$49,2,FALSE))</f>
        <v>0</v>
      </c>
      <c r="G116" s="83"/>
      <c r="H116" s="19" t="str">
        <f>IF(E116=0,"",VLOOKUP(E116,TC!B$3:G$19,6,FALSE))</f>
        <v/>
      </c>
      <c r="I116" s="19" t="str">
        <f t="shared" si="148"/>
        <v/>
      </c>
      <c r="J116" s="128"/>
      <c r="K116" s="207"/>
      <c r="L116" s="125"/>
      <c r="M116" s="212"/>
      <c r="N116" s="274"/>
      <c r="O116" s="154"/>
      <c r="P116" s="196"/>
      <c r="Q116" s="181"/>
      <c r="R116" s="110"/>
      <c r="S116" s="107"/>
      <c r="T116" s="146"/>
      <c r="U116" s="188"/>
      <c r="V116" s="143"/>
      <c r="W116" s="163"/>
      <c r="X116" s="166"/>
      <c r="Y116" s="157"/>
      <c r="Z116" s="157"/>
      <c r="AA116" s="140"/>
      <c r="AB116" s="137"/>
      <c r="AC116" s="134"/>
      <c r="AD116" s="199"/>
      <c r="AE116" s="113"/>
      <c r="AF116" s="251"/>
      <c r="AG116" s="239"/>
      <c r="AH116" s="242"/>
      <c r="AI116" s="246"/>
      <c r="AJ116" s="160"/>
      <c r="AK116" s="176"/>
      <c r="AL116" s="171"/>
      <c r="AM116" s="90"/>
      <c r="AN116" s="102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8" t="s">
        <v>27</v>
      </c>
    </row>
    <row r="117" spans="1:52" ht="16.5" customHeight="1" thickBot="1">
      <c r="A117" s="229"/>
      <c r="B117" s="229"/>
      <c r="C117" s="233"/>
      <c r="D117" s="249"/>
      <c r="E117" s="39"/>
      <c r="F117" s="80">
        <f>IF(E117=0,0,VLOOKUP(E117,'[1]TEMPS CYCLE'!B$3:C$49,2,FALSE))</f>
        <v>0</v>
      </c>
      <c r="G117" s="84"/>
      <c r="H117" s="20" t="str">
        <f>IF(E117=0,"",VLOOKUP(E117,TC!B$3:G$19,6,FALSE))</f>
        <v/>
      </c>
      <c r="I117" s="20" t="str">
        <f t="shared" si="148"/>
        <v/>
      </c>
      <c r="J117" s="237"/>
      <c r="K117" s="208"/>
      <c r="L117" s="210"/>
      <c r="M117" s="213"/>
      <c r="N117" s="290"/>
      <c r="O117" s="155"/>
      <c r="P117" s="217"/>
      <c r="Q117" s="298"/>
      <c r="R117" s="186"/>
      <c r="S117" s="219"/>
      <c r="T117" s="147"/>
      <c r="U117" s="202"/>
      <c r="V117" s="144"/>
      <c r="W117" s="164"/>
      <c r="X117" s="167"/>
      <c r="Y117" s="169"/>
      <c r="Z117" s="169"/>
      <c r="AA117" s="141"/>
      <c r="AB117" s="138"/>
      <c r="AC117" s="135"/>
      <c r="AD117" s="200"/>
      <c r="AE117" s="152"/>
      <c r="AF117" s="257"/>
      <c r="AG117" s="240"/>
      <c r="AH117" s="243"/>
      <c r="AI117" s="247"/>
      <c r="AJ117" s="161"/>
      <c r="AK117" s="177"/>
      <c r="AL117" s="172"/>
      <c r="AM117" s="91"/>
      <c r="AN117" s="102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8" t="s">
        <v>28</v>
      </c>
    </row>
    <row r="118" spans="1:52" ht="15.75" customHeight="1" thickTop="1">
      <c r="A118" s="229"/>
      <c r="B118" s="229"/>
      <c r="C118" s="224" t="s">
        <v>26</v>
      </c>
      <c r="D118" s="224"/>
      <c r="E118" s="38"/>
      <c r="F118" s="79">
        <f>IF(E118=0,0,VLOOKUP(E118,'[1]TEMPS CYCLE'!B$3:C$49,2,FALSE))</f>
        <v>0</v>
      </c>
      <c r="G118" s="85"/>
      <c r="H118" s="7" t="str">
        <f>IF(E118=0,"",VLOOKUP(E118,TC!B$3:G$19,6,FALSE))</f>
        <v/>
      </c>
      <c r="I118" s="7" t="str">
        <f t="shared" si="148"/>
        <v/>
      </c>
      <c r="J118" s="128">
        <v>720</v>
      </c>
      <c r="K118" s="207">
        <f t="shared" ref="K118" si="263">F118*G118+F119*G119+F120*G120</f>
        <v>0</v>
      </c>
      <c r="L118" s="125"/>
      <c r="M118" s="212"/>
      <c r="N118" s="119"/>
      <c r="O118" s="116"/>
      <c r="P118" s="195"/>
      <c r="Q118" s="149"/>
      <c r="R118" s="110"/>
      <c r="S118" s="107"/>
      <c r="T118" s="146"/>
      <c r="U118" s="188"/>
      <c r="V118" s="103"/>
      <c r="W118" s="276"/>
      <c r="X118" s="166">
        <f t="shared" ref="X118" si="264">SUM(K118:W120)</f>
        <v>0</v>
      </c>
      <c r="Y118" s="168">
        <f t="shared" ref="Y118" si="265">X118/$J118</f>
        <v>0</v>
      </c>
      <c r="Z118" s="156">
        <f t="shared" ref="Z118" si="266">+K118/$J118</f>
        <v>0</v>
      </c>
      <c r="AA118" s="140">
        <f t="shared" ref="AA118" si="267">IF(L118=0,0,L118/$J118)</f>
        <v>0</v>
      </c>
      <c r="AB118" s="137">
        <f t="shared" ref="AB118" si="268">IF(M118=0,0,M118/$J118)</f>
        <v>0</v>
      </c>
      <c r="AC118" s="134">
        <f t="shared" ref="AC118" si="269">IF(N118=0,0,N118/$J118)</f>
        <v>0</v>
      </c>
      <c r="AD118" s="199">
        <f t="shared" ref="AD118" si="270">IF(O118=0,0,O118/$J118)</f>
        <v>0</v>
      </c>
      <c r="AE118" s="113">
        <f t="shared" ref="AE118" si="271">IF(P118=0,0,P118/J118)</f>
        <v>0</v>
      </c>
      <c r="AF118" s="251">
        <f t="shared" ref="AF118" si="272">IF(Q118=0,0,Q118/$J118)</f>
        <v>0</v>
      </c>
      <c r="AG118" s="239">
        <f t="shared" ref="AG118" si="273">IF(R118=0,0,R118/$J118)</f>
        <v>0</v>
      </c>
      <c r="AH118" s="242">
        <f t="shared" ref="AH118" si="274">IF(S118=0,0,S118/$J118)</f>
        <v>0</v>
      </c>
      <c r="AI118" s="246">
        <f t="shared" ref="AI118" si="275">IF(T118=0,0,T118/$J118)</f>
        <v>0</v>
      </c>
      <c r="AJ118" s="160">
        <f t="shared" ref="AJ118" si="276">IF(U118=0,0,U118/$J118)</f>
        <v>0</v>
      </c>
      <c r="AK118" s="178">
        <f t="shared" ref="AK118" si="277">IF(V118=0,0,V118/$J118)</f>
        <v>0</v>
      </c>
      <c r="AL118" s="204">
        <f t="shared" ref="AL118" si="278">IF(W118=0,0,W118/$J118)</f>
        <v>0</v>
      </c>
      <c r="AM118" s="90"/>
      <c r="AN118" s="102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8" t="s">
        <v>29</v>
      </c>
    </row>
    <row r="119" spans="1:52" ht="15.75" customHeight="1">
      <c r="A119" s="229"/>
      <c r="B119" s="229"/>
      <c r="C119" s="225"/>
      <c r="D119" s="225"/>
      <c r="E119" s="38"/>
      <c r="F119" s="79">
        <f>IF(E119=0,0,VLOOKUP(E119,'[1]TEMPS CYCLE'!B$3:C$49,2,FALSE))</f>
        <v>0</v>
      </c>
      <c r="G119" s="83"/>
      <c r="H119" s="19" t="str">
        <f>IF(E119=0,"",VLOOKUP(E119,TC!B$3:G$19,6,FALSE))</f>
        <v/>
      </c>
      <c r="I119" s="19" t="str">
        <f t="shared" si="148"/>
        <v/>
      </c>
      <c r="J119" s="128"/>
      <c r="K119" s="207"/>
      <c r="L119" s="125"/>
      <c r="M119" s="212"/>
      <c r="N119" s="119"/>
      <c r="O119" s="116"/>
      <c r="P119" s="196"/>
      <c r="Q119" s="149"/>
      <c r="R119" s="110"/>
      <c r="S119" s="107"/>
      <c r="T119" s="146"/>
      <c r="U119" s="188"/>
      <c r="V119" s="104"/>
      <c r="W119" s="276"/>
      <c r="X119" s="166"/>
      <c r="Y119" s="157"/>
      <c r="Z119" s="157"/>
      <c r="AA119" s="140"/>
      <c r="AB119" s="137"/>
      <c r="AC119" s="134"/>
      <c r="AD119" s="199"/>
      <c r="AE119" s="113"/>
      <c r="AF119" s="251"/>
      <c r="AG119" s="239"/>
      <c r="AH119" s="242"/>
      <c r="AI119" s="246"/>
      <c r="AJ119" s="160"/>
      <c r="AK119" s="176"/>
      <c r="AL119" s="204"/>
      <c r="AM119" s="90"/>
      <c r="AN119" s="102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8" t="s">
        <v>30</v>
      </c>
    </row>
    <row r="120" spans="1:52" ht="16.5" customHeight="1" thickBot="1">
      <c r="A120" s="230"/>
      <c r="B120" s="230"/>
      <c r="C120" s="226"/>
      <c r="D120" s="226"/>
      <c r="E120" s="40"/>
      <c r="F120" s="81">
        <f>IF(E120=0,0,VLOOKUP(E120,'[1]TEMPS CYCLE'!B$3:C$49,2,FALSE))</f>
        <v>0</v>
      </c>
      <c r="G120" s="86"/>
      <c r="H120" s="10" t="str">
        <f>IF(E120=0,"",VLOOKUP(E120,TC!B$3:G$19,6,FALSE))</f>
        <v/>
      </c>
      <c r="I120" s="10" t="str">
        <f t="shared" si="148"/>
        <v/>
      </c>
      <c r="J120" s="129"/>
      <c r="K120" s="227"/>
      <c r="L120" s="126"/>
      <c r="M120" s="244"/>
      <c r="N120" s="120"/>
      <c r="O120" s="117"/>
      <c r="P120" s="197"/>
      <c r="Q120" s="258"/>
      <c r="R120" s="111"/>
      <c r="S120" s="108"/>
      <c r="T120" s="259"/>
      <c r="U120" s="189"/>
      <c r="V120" s="105"/>
      <c r="W120" s="277"/>
      <c r="X120" s="191"/>
      <c r="Y120" s="169"/>
      <c r="Z120" s="158"/>
      <c r="AA120" s="192"/>
      <c r="AB120" s="193"/>
      <c r="AC120" s="194"/>
      <c r="AD120" s="250"/>
      <c r="AE120" s="114"/>
      <c r="AF120" s="252"/>
      <c r="AG120" s="254"/>
      <c r="AH120" s="255"/>
      <c r="AI120" s="253"/>
      <c r="AJ120" s="222"/>
      <c r="AK120" s="179"/>
      <c r="AL120" s="223"/>
      <c r="AM120" s="92"/>
      <c r="AN120" s="102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8" t="s">
        <v>31</v>
      </c>
    </row>
    <row r="121" spans="1:52" ht="15" customHeight="1">
      <c r="A121" s="228" t="s">
        <v>40</v>
      </c>
      <c r="B121" s="228">
        <f>+B115+1</f>
        <v>44553</v>
      </c>
      <c r="C121" s="231" t="s">
        <v>22</v>
      </c>
      <c r="D121" s="248"/>
      <c r="E121" s="37"/>
      <c r="F121" s="78">
        <f>IF(E121=0,0,VLOOKUP(E121,'[1]TEMPS CYCLE'!B$3:C$49,2,FALSE))</f>
        <v>0</v>
      </c>
      <c r="G121" s="82"/>
      <c r="H121" s="9" t="str">
        <f>IF(E121=0,"",VLOOKUP(E121,TC!B$3:G$19,6,FALSE))</f>
        <v/>
      </c>
      <c r="I121" s="9" t="str">
        <f t="shared" si="148"/>
        <v/>
      </c>
      <c r="J121" s="236">
        <v>720</v>
      </c>
      <c r="K121" s="206">
        <f>F121*G121+F122*G122+F123*G123</f>
        <v>0</v>
      </c>
      <c r="L121" s="209"/>
      <c r="M121" s="211"/>
      <c r="N121" s="214"/>
      <c r="O121" s="153"/>
      <c r="P121" s="216"/>
      <c r="Q121" s="148"/>
      <c r="R121" s="185"/>
      <c r="S121" s="218"/>
      <c r="T121" s="145"/>
      <c r="U121" s="201"/>
      <c r="V121" s="143"/>
      <c r="W121" s="162"/>
      <c r="X121" s="165">
        <f t="shared" ref="X121" si="279">SUM(K121:W123)</f>
        <v>0</v>
      </c>
      <c r="Y121" s="168">
        <f t="shared" ref="Y121" si="280">X121/$J121</f>
        <v>0</v>
      </c>
      <c r="Z121" s="168">
        <f t="shared" ref="Z121" si="281">+K121/$J121</f>
        <v>0</v>
      </c>
      <c r="AA121" s="139">
        <f t="shared" ref="AA121" si="282">IF(L121=0,0,L121/$J121)</f>
        <v>0</v>
      </c>
      <c r="AB121" s="136">
        <f t="shared" ref="AB121" si="283">IF(M121=0,0,M121/$J121)</f>
        <v>0</v>
      </c>
      <c r="AC121" s="133">
        <f t="shared" ref="AC121" si="284">IF(N121=0,0,N121/$J121)</f>
        <v>0</v>
      </c>
      <c r="AD121" s="198">
        <f t="shared" ref="AD121" si="285">IF(O121=0,0,O121/$J121)</f>
        <v>0</v>
      </c>
      <c r="AE121" s="151">
        <f t="shared" ref="AE121" si="286">IF(P121=0,0,P121/J121)</f>
        <v>0</v>
      </c>
      <c r="AF121" s="256">
        <f t="shared" ref="AF121" si="287">IF(Q121=0,0,Q121/$J121)</f>
        <v>0</v>
      </c>
      <c r="AG121" s="238">
        <f t="shared" ref="AG121" si="288">IF(R121=0,0,R121/$J121)</f>
        <v>0</v>
      </c>
      <c r="AH121" s="241">
        <f t="shared" ref="AH121" si="289">IF(S121=0,0,S121/$J121)</f>
        <v>0</v>
      </c>
      <c r="AI121" s="245">
        <f t="shared" ref="AI121" si="290">IF(T121=0,0,T121/$J121)</f>
        <v>0</v>
      </c>
      <c r="AJ121" s="159">
        <f t="shared" ref="AJ121" si="291">IF(U121=0,0,U121/$J121)</f>
        <v>0</v>
      </c>
      <c r="AK121" s="176">
        <f t="shared" ref="AK121" si="292">IF(V121=0,0,V121/$J121)</f>
        <v>0</v>
      </c>
      <c r="AL121" s="170">
        <f t="shared" ref="AL121" si="293">IF(W121=0,0,W121/$J121)</f>
        <v>0</v>
      </c>
      <c r="AM121" s="90"/>
      <c r="AN121" s="102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8" t="s">
        <v>32</v>
      </c>
    </row>
    <row r="122" spans="1:52" ht="15.75" customHeight="1">
      <c r="A122" s="229"/>
      <c r="B122" s="229"/>
      <c r="C122" s="232"/>
      <c r="D122" s="225"/>
      <c r="E122" s="38"/>
      <c r="F122" s="79">
        <f>IF(E122=0,0,VLOOKUP(E122,'[1]TEMPS CYCLE'!B$3:C$49,2,FALSE))</f>
        <v>0</v>
      </c>
      <c r="G122" s="83"/>
      <c r="H122" s="19" t="str">
        <f>IF(E122=0,"",VLOOKUP(E122,TC!B$3:G$19,6,FALSE))</f>
        <v/>
      </c>
      <c r="I122" s="19" t="str">
        <f t="shared" si="148"/>
        <v/>
      </c>
      <c r="J122" s="128"/>
      <c r="K122" s="207"/>
      <c r="L122" s="125"/>
      <c r="M122" s="212"/>
      <c r="N122" s="119"/>
      <c r="O122" s="154"/>
      <c r="P122" s="196"/>
      <c r="Q122" s="149"/>
      <c r="R122" s="110"/>
      <c r="S122" s="107"/>
      <c r="T122" s="146"/>
      <c r="U122" s="188"/>
      <c r="V122" s="143"/>
      <c r="W122" s="163"/>
      <c r="X122" s="166"/>
      <c r="Y122" s="157"/>
      <c r="Z122" s="157"/>
      <c r="AA122" s="140"/>
      <c r="AB122" s="137"/>
      <c r="AC122" s="134"/>
      <c r="AD122" s="199"/>
      <c r="AE122" s="113"/>
      <c r="AF122" s="251"/>
      <c r="AG122" s="239"/>
      <c r="AH122" s="242"/>
      <c r="AI122" s="246"/>
      <c r="AJ122" s="160"/>
      <c r="AK122" s="176"/>
      <c r="AL122" s="171"/>
      <c r="AM122" s="90"/>
      <c r="AN122" s="102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8" t="s">
        <v>34</v>
      </c>
    </row>
    <row r="123" spans="1:52" ht="16.5" customHeight="1" thickBot="1">
      <c r="A123" s="229"/>
      <c r="B123" s="229"/>
      <c r="C123" s="233"/>
      <c r="D123" s="249"/>
      <c r="E123" s="39"/>
      <c r="F123" s="80">
        <f>IF(E123=0,0,VLOOKUP(E123,'[1]TEMPS CYCLE'!B$3:C$49,2,FALSE))</f>
        <v>0</v>
      </c>
      <c r="G123" s="84"/>
      <c r="H123" s="20" t="str">
        <f>IF(E123=0,"",VLOOKUP(E123,TC!B$3:G$19,6,FALSE))</f>
        <v/>
      </c>
      <c r="I123" s="20" t="str">
        <f t="shared" si="148"/>
        <v/>
      </c>
      <c r="J123" s="237"/>
      <c r="K123" s="208"/>
      <c r="L123" s="210"/>
      <c r="M123" s="213"/>
      <c r="N123" s="215"/>
      <c r="O123" s="155"/>
      <c r="P123" s="217"/>
      <c r="Q123" s="150"/>
      <c r="R123" s="186"/>
      <c r="S123" s="219"/>
      <c r="T123" s="147"/>
      <c r="U123" s="202"/>
      <c r="V123" s="144"/>
      <c r="W123" s="164"/>
      <c r="X123" s="167"/>
      <c r="Y123" s="169"/>
      <c r="Z123" s="169"/>
      <c r="AA123" s="141"/>
      <c r="AB123" s="138"/>
      <c r="AC123" s="135"/>
      <c r="AD123" s="200"/>
      <c r="AE123" s="152"/>
      <c r="AF123" s="257"/>
      <c r="AG123" s="240"/>
      <c r="AH123" s="243"/>
      <c r="AI123" s="247"/>
      <c r="AJ123" s="161"/>
      <c r="AK123" s="177"/>
      <c r="AL123" s="172"/>
      <c r="AM123" s="91"/>
      <c r="AN123" s="102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8" t="s">
        <v>35</v>
      </c>
    </row>
    <row r="124" spans="1:52" ht="15.75" customHeight="1" thickTop="1">
      <c r="A124" s="229"/>
      <c r="B124" s="229"/>
      <c r="C124" s="224" t="s">
        <v>26</v>
      </c>
      <c r="D124" s="224"/>
      <c r="E124" s="38"/>
      <c r="F124" s="79">
        <f>IF(E124=0,0,VLOOKUP(E124,'[1]TEMPS CYCLE'!B$3:C$49,2,FALSE))</f>
        <v>0</v>
      </c>
      <c r="G124" s="85"/>
      <c r="H124" s="7" t="str">
        <f>IF(E124=0,"",VLOOKUP(E124,TC!B$3:G$19,6,FALSE))</f>
        <v/>
      </c>
      <c r="I124" s="7" t="str">
        <f t="shared" si="148"/>
        <v/>
      </c>
      <c r="J124" s="236">
        <v>720</v>
      </c>
      <c r="K124" s="266">
        <f>F124*G124+F125*G125+F126*G126</f>
        <v>0</v>
      </c>
      <c r="L124" s="293"/>
      <c r="M124" s="268"/>
      <c r="N124" s="260"/>
      <c r="O124" s="269"/>
      <c r="P124" s="195"/>
      <c r="Q124" s="262"/>
      <c r="R124" s="264"/>
      <c r="S124" s="292"/>
      <c r="T124" s="263"/>
      <c r="U124" s="282"/>
      <c r="V124" s="103"/>
      <c r="W124" s="183"/>
      <c r="X124" s="190">
        <f t="shared" ref="X124" si="294">SUM(K124:W126)</f>
        <v>0</v>
      </c>
      <c r="Y124" s="168">
        <f t="shared" ref="Y124" si="295">X124/$J124</f>
        <v>0</v>
      </c>
      <c r="Z124" s="156">
        <f t="shared" ref="Z124" si="296">+K124/$J124</f>
        <v>0</v>
      </c>
      <c r="AA124" s="140">
        <f t="shared" ref="AA124" si="297">IF(L124=0,0,L124/$J124)</f>
        <v>0</v>
      </c>
      <c r="AB124" s="137">
        <f t="shared" ref="AB124" si="298">IF(M124=0,0,M124/$J124)</f>
        <v>0</v>
      </c>
      <c r="AC124" s="134">
        <f t="shared" ref="AC124" si="299">IF(N124=0,0,N124/$J124)</f>
        <v>0</v>
      </c>
      <c r="AD124" s="199">
        <f t="shared" ref="AD124" si="300">IF(O124=0,0,O124/$J124)</f>
        <v>0</v>
      </c>
      <c r="AE124" s="113">
        <f t="shared" ref="AE124" si="301">IF(P124=0,0,P124/J124)</f>
        <v>0</v>
      </c>
      <c r="AF124" s="251">
        <f t="shared" ref="AF124" si="302">IF(Q124=0,0,Q124/$J124)</f>
        <v>0</v>
      </c>
      <c r="AG124" s="239">
        <f t="shared" ref="AG124" si="303">IF(R124=0,0,R124/$J124)</f>
        <v>0</v>
      </c>
      <c r="AH124" s="242">
        <f t="shared" ref="AH124" si="304">IF(S124=0,0,S124/$J124)</f>
        <v>0</v>
      </c>
      <c r="AI124" s="246">
        <f t="shared" ref="AI124" si="305">IF(T124=0,0,T124/$J124)</f>
        <v>0</v>
      </c>
      <c r="AJ124" s="160">
        <f t="shared" ref="AJ124" si="306">IF(U124=0,0,U124/$J124)</f>
        <v>0</v>
      </c>
      <c r="AK124" s="178">
        <f t="shared" ref="AK124" si="307">IF(V124=0,0,V124/$J124)</f>
        <v>0</v>
      </c>
      <c r="AL124" s="204">
        <f t="shared" ref="AL124" si="308">IF(W124=0,0,W124/$J124)</f>
        <v>0</v>
      </c>
      <c r="AM124" s="90"/>
      <c r="AN124" s="102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8" t="s">
        <v>36</v>
      </c>
    </row>
    <row r="125" spans="1:52" ht="15.75" customHeight="1">
      <c r="A125" s="229"/>
      <c r="B125" s="229"/>
      <c r="C125" s="225"/>
      <c r="D125" s="225"/>
      <c r="E125" s="38"/>
      <c r="F125" s="79">
        <f>IF(E125=0,0,VLOOKUP(E125,'[1]TEMPS CYCLE'!B$3:C$49,2,FALSE))</f>
        <v>0</v>
      </c>
      <c r="G125" s="83"/>
      <c r="H125" s="19" t="str">
        <f>IF(E125=0,"",VLOOKUP(E125,TC!B$3:G$19,6,FALSE))</f>
        <v/>
      </c>
      <c r="I125" s="19" t="str">
        <f t="shared" si="148"/>
        <v/>
      </c>
      <c r="J125" s="128"/>
      <c r="K125" s="207"/>
      <c r="L125" s="272"/>
      <c r="M125" s="212"/>
      <c r="N125" s="119"/>
      <c r="O125" s="154"/>
      <c r="P125" s="196"/>
      <c r="Q125" s="149"/>
      <c r="R125" s="110"/>
      <c r="S125" s="220"/>
      <c r="T125" s="146"/>
      <c r="U125" s="283"/>
      <c r="V125" s="104"/>
      <c r="W125" s="163"/>
      <c r="X125" s="166"/>
      <c r="Y125" s="157"/>
      <c r="Z125" s="157"/>
      <c r="AA125" s="140"/>
      <c r="AB125" s="137"/>
      <c r="AC125" s="134"/>
      <c r="AD125" s="199"/>
      <c r="AE125" s="113"/>
      <c r="AF125" s="251"/>
      <c r="AG125" s="239"/>
      <c r="AH125" s="242"/>
      <c r="AI125" s="246"/>
      <c r="AJ125" s="160"/>
      <c r="AK125" s="176"/>
      <c r="AL125" s="204"/>
      <c r="AM125" s="90"/>
      <c r="AN125" s="102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8" t="s">
        <v>37</v>
      </c>
    </row>
    <row r="126" spans="1:52" ht="16.5" customHeight="1" thickBot="1">
      <c r="A126" s="230"/>
      <c r="B126" s="230"/>
      <c r="C126" s="226"/>
      <c r="D126" s="226"/>
      <c r="E126" s="40"/>
      <c r="F126" s="81">
        <f>IF(E126=0,0,VLOOKUP(E126,'[1]TEMPS CYCLE'!B$3:C$49,2,FALSE))</f>
        <v>0</v>
      </c>
      <c r="G126" s="86"/>
      <c r="H126" s="10" t="str">
        <f>IF(E126=0,"",VLOOKUP(E126,TC!B$3:G$19,6,FALSE))</f>
        <v/>
      </c>
      <c r="I126" s="10" t="str">
        <f t="shared" si="148"/>
        <v/>
      </c>
      <c r="J126" s="129"/>
      <c r="K126" s="227"/>
      <c r="L126" s="294"/>
      <c r="M126" s="244"/>
      <c r="N126" s="120"/>
      <c r="O126" s="270"/>
      <c r="P126" s="197"/>
      <c r="Q126" s="258"/>
      <c r="R126" s="111"/>
      <c r="S126" s="221"/>
      <c r="T126" s="259"/>
      <c r="U126" s="284"/>
      <c r="V126" s="105"/>
      <c r="W126" s="184"/>
      <c r="X126" s="191"/>
      <c r="Y126" s="169"/>
      <c r="Z126" s="158"/>
      <c r="AA126" s="192"/>
      <c r="AB126" s="193"/>
      <c r="AC126" s="194"/>
      <c r="AD126" s="250"/>
      <c r="AE126" s="114"/>
      <c r="AF126" s="252"/>
      <c r="AG126" s="254"/>
      <c r="AH126" s="255"/>
      <c r="AI126" s="253"/>
      <c r="AJ126" s="222"/>
      <c r="AK126" s="179"/>
      <c r="AL126" s="223"/>
      <c r="AM126" s="92"/>
      <c r="AN126" s="102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8" t="s">
        <v>38</v>
      </c>
    </row>
    <row r="127" spans="1:52" ht="15" customHeight="1">
      <c r="A127" s="228" t="s">
        <v>42</v>
      </c>
      <c r="B127" s="228">
        <f>+B121+1</f>
        <v>44554</v>
      </c>
      <c r="C127" s="231" t="s">
        <v>22</v>
      </c>
      <c r="D127" s="248"/>
      <c r="E127" s="37"/>
      <c r="F127" s="78">
        <f>IF(E127=0,0,VLOOKUP(E127,'[1]TEMPS CYCLE'!B$3:C$49,2,FALSE))</f>
        <v>0</v>
      </c>
      <c r="G127" s="82"/>
      <c r="H127" s="9" t="str">
        <f>IF(E127=0,"",VLOOKUP(E127,TC!B$3:G$19,6,FALSE))</f>
        <v/>
      </c>
      <c r="I127" s="9" t="str">
        <f t="shared" si="148"/>
        <v/>
      </c>
      <c r="J127" s="236">
        <v>720</v>
      </c>
      <c r="K127" s="206">
        <f t="shared" ref="K127" si="309">F127*G127+F128*G128+F129*G129</f>
        <v>0</v>
      </c>
      <c r="L127" s="209"/>
      <c r="M127" s="295"/>
      <c r="N127" s="214"/>
      <c r="O127" s="153"/>
      <c r="P127" s="216"/>
      <c r="Q127" s="148"/>
      <c r="R127" s="185"/>
      <c r="S127" s="218"/>
      <c r="T127" s="145"/>
      <c r="U127" s="201"/>
      <c r="V127" s="143"/>
      <c r="W127" s="162"/>
      <c r="X127" s="165">
        <f t="shared" ref="X127" si="310">SUM(K127:W129)</f>
        <v>0</v>
      </c>
      <c r="Y127" s="168">
        <f t="shared" ref="Y127" si="311">X127/$J127</f>
        <v>0</v>
      </c>
      <c r="Z127" s="168">
        <f t="shared" ref="Z127" si="312">+K127/$J127</f>
        <v>0</v>
      </c>
      <c r="AA127" s="139">
        <f t="shared" ref="AA127" si="313">IF(L127=0,0,L127/$J127)</f>
        <v>0</v>
      </c>
      <c r="AB127" s="136">
        <f t="shared" ref="AB127" si="314">IF(M127=0,0,M127/$J127)</f>
        <v>0</v>
      </c>
      <c r="AC127" s="133">
        <f t="shared" ref="AC127" si="315">IF(N127=0,0,N127/$J127)</f>
        <v>0</v>
      </c>
      <c r="AD127" s="198">
        <f t="shared" ref="AD127" si="316">IF(O127=0,0,O127/$J127)</f>
        <v>0</v>
      </c>
      <c r="AE127" s="151">
        <f t="shared" ref="AE127" si="317">IF(P127=0,0,P127/J127)</f>
        <v>0</v>
      </c>
      <c r="AF127" s="256">
        <f t="shared" ref="AF127" si="318">IF(Q127=0,0,Q127/$J127)</f>
        <v>0</v>
      </c>
      <c r="AG127" s="238">
        <f t="shared" ref="AG127" si="319">IF(R127=0,0,R127/$J127)</f>
        <v>0</v>
      </c>
      <c r="AH127" s="241">
        <f t="shared" ref="AH127" si="320">IF(S127=0,0,S127/$J127)</f>
        <v>0</v>
      </c>
      <c r="AI127" s="245">
        <f t="shared" ref="AI127" si="321">IF(T127=0,0,T127/$J127)</f>
        <v>0</v>
      </c>
      <c r="AJ127" s="159">
        <f t="shared" ref="AJ127" si="322">IF(U127=0,0,U127/$J127)</f>
        <v>0</v>
      </c>
      <c r="AK127" s="176">
        <f t="shared" ref="AK127" si="323">IF(V127=0,0,V127/$J127)</f>
        <v>0</v>
      </c>
      <c r="AL127" s="170">
        <f t="shared" ref="AL127" si="324">IF(W127=0,0,W127/$J127)</f>
        <v>0</v>
      </c>
      <c r="AM127" s="90"/>
      <c r="AN127" s="102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8" t="s">
        <v>39</v>
      </c>
    </row>
    <row r="128" spans="1:52" ht="15.75" customHeight="1">
      <c r="A128" s="229"/>
      <c r="B128" s="229"/>
      <c r="C128" s="232"/>
      <c r="D128" s="225"/>
      <c r="E128" s="38"/>
      <c r="F128" s="79">
        <f>IF(E128=0,0,VLOOKUP(E128,'[1]TEMPS CYCLE'!B$3:C$49,2,FALSE))</f>
        <v>0</v>
      </c>
      <c r="G128" s="83"/>
      <c r="H128" s="19" t="str">
        <f>IF(E128=0,"",VLOOKUP(E128,TC!B$3:G$19,6,FALSE))</f>
        <v/>
      </c>
      <c r="I128" s="19" t="str">
        <f t="shared" si="148"/>
        <v/>
      </c>
      <c r="J128" s="128"/>
      <c r="K128" s="207"/>
      <c r="L128" s="125"/>
      <c r="M128" s="122"/>
      <c r="N128" s="119"/>
      <c r="O128" s="154"/>
      <c r="P128" s="196"/>
      <c r="Q128" s="149"/>
      <c r="R128" s="110"/>
      <c r="S128" s="107"/>
      <c r="T128" s="146"/>
      <c r="U128" s="188"/>
      <c r="V128" s="143"/>
      <c r="W128" s="163"/>
      <c r="X128" s="166"/>
      <c r="Y128" s="157"/>
      <c r="Z128" s="157"/>
      <c r="AA128" s="140"/>
      <c r="AB128" s="137"/>
      <c r="AC128" s="134"/>
      <c r="AD128" s="199"/>
      <c r="AE128" s="113"/>
      <c r="AF128" s="251"/>
      <c r="AG128" s="239"/>
      <c r="AH128" s="242"/>
      <c r="AI128" s="246"/>
      <c r="AJ128" s="160"/>
      <c r="AK128" s="176"/>
      <c r="AL128" s="171"/>
      <c r="AM128" s="90"/>
      <c r="AN128" s="102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8" t="s">
        <v>41</v>
      </c>
    </row>
    <row r="129" spans="1:52" ht="16.5" customHeight="1" thickBot="1">
      <c r="A129" s="229"/>
      <c r="B129" s="229"/>
      <c r="C129" s="233"/>
      <c r="D129" s="249"/>
      <c r="E129" s="39"/>
      <c r="F129" s="80">
        <f>IF(E129=0,0,VLOOKUP(E129,'[1]TEMPS CYCLE'!B$3:C$49,2,FALSE))</f>
        <v>0</v>
      </c>
      <c r="G129" s="84"/>
      <c r="H129" s="20" t="str">
        <f>IF(E129=0,"",VLOOKUP(E129,TC!B$3:G$19,6,FALSE))</f>
        <v/>
      </c>
      <c r="I129" s="20" t="str">
        <f t="shared" si="148"/>
        <v/>
      </c>
      <c r="J129" s="237"/>
      <c r="K129" s="208"/>
      <c r="L129" s="210"/>
      <c r="M129" s="296"/>
      <c r="N129" s="215"/>
      <c r="O129" s="155"/>
      <c r="P129" s="217"/>
      <c r="Q129" s="150"/>
      <c r="R129" s="186"/>
      <c r="S129" s="219"/>
      <c r="T129" s="147"/>
      <c r="U129" s="202"/>
      <c r="V129" s="144"/>
      <c r="W129" s="164"/>
      <c r="X129" s="167"/>
      <c r="Y129" s="169"/>
      <c r="Z129" s="169"/>
      <c r="AA129" s="141"/>
      <c r="AB129" s="138"/>
      <c r="AC129" s="135"/>
      <c r="AD129" s="200"/>
      <c r="AE129" s="152"/>
      <c r="AF129" s="257"/>
      <c r="AG129" s="240"/>
      <c r="AH129" s="243"/>
      <c r="AI129" s="247"/>
      <c r="AJ129" s="161"/>
      <c r="AK129" s="177"/>
      <c r="AL129" s="172"/>
      <c r="AM129" s="91"/>
      <c r="AN129" s="102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8" t="s">
        <v>23</v>
      </c>
    </row>
    <row r="130" spans="1:52" ht="15.75" customHeight="1" thickTop="1">
      <c r="A130" s="229"/>
      <c r="B130" s="229"/>
      <c r="C130" s="224" t="s">
        <v>26</v>
      </c>
      <c r="D130" s="224"/>
      <c r="E130" s="38"/>
      <c r="F130" s="79">
        <f>IF(E130=0,0,VLOOKUP(E130,'[1]TEMPS CYCLE'!B$3:C$49,2,FALSE))</f>
        <v>0</v>
      </c>
      <c r="G130" s="85"/>
      <c r="H130" s="7" t="str">
        <f>IF(E130=0,"",VLOOKUP(E130,TC!B$3:G$19,6,FALSE))</f>
        <v/>
      </c>
      <c r="I130" s="7" t="str">
        <f t="shared" si="148"/>
        <v/>
      </c>
      <c r="J130" s="236">
        <v>720</v>
      </c>
      <c r="K130" s="266">
        <f t="shared" ref="K130" si="325">F130*G130+F131*G131+F132*G132</f>
        <v>0</v>
      </c>
      <c r="L130" s="267"/>
      <c r="M130" s="212"/>
      <c r="N130" s="274"/>
      <c r="O130" s="116"/>
      <c r="P130" s="195"/>
      <c r="Q130" s="149"/>
      <c r="R130" s="110"/>
      <c r="S130" s="107"/>
      <c r="T130" s="146"/>
      <c r="U130" s="187"/>
      <c r="V130" s="103"/>
      <c r="W130" s="183"/>
      <c r="X130" s="190">
        <f t="shared" ref="X130" si="326">SUM(K130:W132)</f>
        <v>0</v>
      </c>
      <c r="Y130" s="168">
        <f t="shared" ref="Y130" si="327">X130/$J130</f>
        <v>0</v>
      </c>
      <c r="Z130" s="156">
        <f t="shared" ref="Z130" si="328">+K130/$J130</f>
        <v>0</v>
      </c>
      <c r="AA130" s="140">
        <f t="shared" ref="AA130" si="329">IF(L130=0,0,L130/$J130)</f>
        <v>0</v>
      </c>
      <c r="AB130" s="137">
        <f t="shared" ref="AB130" si="330">IF(M130=0,0,M130/$J130)</f>
        <v>0</v>
      </c>
      <c r="AC130" s="134">
        <f t="shared" ref="AC130" si="331">IF(N130=0,0,N130/$J130)</f>
        <v>0</v>
      </c>
      <c r="AD130" s="199">
        <f t="shared" ref="AD130" si="332">IF(O130=0,0,O130/$J130)</f>
        <v>0</v>
      </c>
      <c r="AE130" s="113">
        <f t="shared" ref="AE130" si="333">IF(P130=0,0,P130/J130)</f>
        <v>0</v>
      </c>
      <c r="AF130" s="251">
        <f t="shared" ref="AF130" si="334">IF(Q130=0,0,Q130/$J130)</f>
        <v>0</v>
      </c>
      <c r="AG130" s="239">
        <f t="shared" ref="AG130" si="335">IF(R130=0,0,R130/$J130)</f>
        <v>0</v>
      </c>
      <c r="AH130" s="242">
        <f t="shared" ref="AH130" si="336">IF(S130=0,0,S130/$J130)</f>
        <v>0</v>
      </c>
      <c r="AI130" s="246">
        <f t="shared" ref="AI130" si="337">IF(T130=0,0,T130/$J130)</f>
        <v>0</v>
      </c>
      <c r="AJ130" s="160">
        <f t="shared" ref="AJ130" si="338">IF(U130=0,0,U130/$J130)</f>
        <v>0</v>
      </c>
      <c r="AK130" s="178">
        <f t="shared" ref="AK130" si="339">IF(V130=0,0,V130/$J130)</f>
        <v>0</v>
      </c>
      <c r="AL130" s="204">
        <f t="shared" ref="AL130" si="340">IF(W130=0,0,W130/$J130)</f>
        <v>0</v>
      </c>
      <c r="AM130" s="90"/>
      <c r="AN130" s="102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8"/>
    </row>
    <row r="131" spans="1:52" ht="15.75" customHeight="1">
      <c r="A131" s="229"/>
      <c r="B131" s="229"/>
      <c r="C131" s="225"/>
      <c r="D131" s="225"/>
      <c r="E131" s="38"/>
      <c r="F131" s="79">
        <f>IF(E131=0,0,VLOOKUP(E131,'[1]TEMPS CYCLE'!B$3:C$49,2,FALSE))</f>
        <v>0</v>
      </c>
      <c r="G131" s="83"/>
      <c r="H131" s="19" t="str">
        <f>IF(E131=0,"",VLOOKUP(E131,TC!B$3:G$19,6,FALSE))</f>
        <v/>
      </c>
      <c r="I131" s="19" t="str">
        <f t="shared" si="148"/>
        <v/>
      </c>
      <c r="J131" s="128"/>
      <c r="K131" s="207"/>
      <c r="L131" s="125"/>
      <c r="M131" s="212"/>
      <c r="N131" s="274"/>
      <c r="O131" s="116"/>
      <c r="P131" s="196"/>
      <c r="Q131" s="149"/>
      <c r="R131" s="110"/>
      <c r="S131" s="107"/>
      <c r="T131" s="146"/>
      <c r="U131" s="188"/>
      <c r="V131" s="104"/>
      <c r="W131" s="163"/>
      <c r="X131" s="166"/>
      <c r="Y131" s="157"/>
      <c r="Z131" s="157"/>
      <c r="AA131" s="140"/>
      <c r="AB131" s="137"/>
      <c r="AC131" s="134"/>
      <c r="AD131" s="199"/>
      <c r="AE131" s="113"/>
      <c r="AF131" s="251"/>
      <c r="AG131" s="239"/>
      <c r="AH131" s="242"/>
      <c r="AI131" s="246"/>
      <c r="AJ131" s="160"/>
      <c r="AK131" s="176"/>
      <c r="AL131" s="204"/>
      <c r="AM131" s="90"/>
      <c r="AN131" s="102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8"/>
    </row>
    <row r="132" spans="1:52" ht="16.5" customHeight="1" thickBot="1">
      <c r="A132" s="230"/>
      <c r="B132" s="230"/>
      <c r="C132" s="226"/>
      <c r="D132" s="226"/>
      <c r="E132" s="40"/>
      <c r="F132" s="81">
        <f>IF(E132=0,0,VLOOKUP(E132,'[1]TEMPS CYCLE'!B$3:C$49,2,FALSE))</f>
        <v>0</v>
      </c>
      <c r="G132" s="86"/>
      <c r="H132" s="10" t="str">
        <f>IF(E132=0,"",VLOOKUP(E132,TC!B$3:G$19,6,FALSE))</f>
        <v/>
      </c>
      <c r="I132" s="10" t="str">
        <f t="shared" si="148"/>
        <v/>
      </c>
      <c r="J132" s="129"/>
      <c r="K132" s="227"/>
      <c r="L132" s="126"/>
      <c r="M132" s="244"/>
      <c r="N132" s="275"/>
      <c r="O132" s="117"/>
      <c r="P132" s="197"/>
      <c r="Q132" s="258"/>
      <c r="R132" s="111"/>
      <c r="S132" s="108"/>
      <c r="T132" s="259"/>
      <c r="U132" s="189"/>
      <c r="V132" s="105"/>
      <c r="W132" s="184"/>
      <c r="X132" s="191"/>
      <c r="Y132" s="169"/>
      <c r="Z132" s="158"/>
      <c r="AA132" s="192"/>
      <c r="AB132" s="193"/>
      <c r="AC132" s="194"/>
      <c r="AD132" s="250"/>
      <c r="AE132" s="114"/>
      <c r="AF132" s="252"/>
      <c r="AG132" s="254"/>
      <c r="AH132" s="255"/>
      <c r="AI132" s="253"/>
      <c r="AJ132" s="222"/>
      <c r="AK132" s="179"/>
      <c r="AL132" s="223"/>
      <c r="AM132" s="92"/>
      <c r="AN132" s="102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8"/>
    </row>
    <row r="133" spans="1:52" ht="15.75" customHeight="1">
      <c r="A133" s="228" t="s">
        <v>43</v>
      </c>
      <c r="B133" s="228">
        <f>+B127+1</f>
        <v>44555</v>
      </c>
      <c r="C133" s="231" t="s">
        <v>22</v>
      </c>
      <c r="D133" s="248"/>
      <c r="E133" s="37"/>
      <c r="F133" s="78">
        <f>IF(E133=0,0,VLOOKUP(E133,'[1]TEMPS CYCLE'!B$3:C$49,2,FALSE))</f>
        <v>0</v>
      </c>
      <c r="G133" s="82"/>
      <c r="H133" s="9" t="str">
        <f>IF(E133=0,"",VLOOKUP(E133,TC!B$3:G$19,6,FALSE))</f>
        <v/>
      </c>
      <c r="I133" s="9" t="str">
        <f t="shared" si="148"/>
        <v/>
      </c>
      <c r="J133" s="236">
        <v>720</v>
      </c>
      <c r="K133" s="206">
        <f t="shared" ref="K133" si="341">F133*G133+F134*G134+F135*G135</f>
        <v>0</v>
      </c>
      <c r="L133" s="209"/>
      <c r="M133" s="295"/>
      <c r="N133" s="214"/>
      <c r="O133" s="153"/>
      <c r="P133" s="216"/>
      <c r="Q133" s="148"/>
      <c r="R133" s="185"/>
      <c r="S133" s="218"/>
      <c r="T133" s="145"/>
      <c r="U133" s="201"/>
      <c r="V133" s="143"/>
      <c r="W133" s="162"/>
      <c r="X133" s="165">
        <f t="shared" ref="X133" si="342">SUM(K133:W135)</f>
        <v>0</v>
      </c>
      <c r="Y133" s="168">
        <f t="shared" ref="Y133" si="343">X133/$J133</f>
        <v>0</v>
      </c>
      <c r="Z133" s="168">
        <f t="shared" ref="Z133" si="344">+K133/$J133</f>
        <v>0</v>
      </c>
      <c r="AA133" s="139">
        <f t="shared" ref="AA133" si="345">IF(L133=0,0,L133/$J133)</f>
        <v>0</v>
      </c>
      <c r="AB133" s="136">
        <f t="shared" ref="AB133" si="346">IF(M133=0,0,M133/$J133)</f>
        <v>0</v>
      </c>
      <c r="AC133" s="133">
        <f t="shared" ref="AC133" si="347">IF(N133=0,0,N133/$J133)</f>
        <v>0</v>
      </c>
      <c r="AD133" s="198">
        <f t="shared" ref="AD133" si="348">IF(O133=0,0,O133/$J133)</f>
        <v>0</v>
      </c>
      <c r="AE133" s="151">
        <f t="shared" ref="AE133" si="349">IF(P133=0,0,P133/J133)</f>
        <v>0</v>
      </c>
      <c r="AF133" s="256">
        <f t="shared" ref="AF133" si="350">IF(Q133=0,0,Q133/$J133)</f>
        <v>0</v>
      </c>
      <c r="AG133" s="238">
        <f t="shared" ref="AG133" si="351">IF(R133=0,0,R133/$J133)</f>
        <v>0</v>
      </c>
      <c r="AH133" s="241">
        <f t="shared" ref="AH133" si="352">IF(S133=0,0,S133/$J133)</f>
        <v>0</v>
      </c>
      <c r="AI133" s="245">
        <f t="shared" ref="AI133" si="353">IF(T133=0,0,T133/$J133)</f>
        <v>0</v>
      </c>
      <c r="AJ133" s="159">
        <f t="shared" ref="AJ133" si="354">IF(U133=0,0,U133/$J133)</f>
        <v>0</v>
      </c>
      <c r="AK133" s="176">
        <f t="shared" ref="AK133" si="355">IF(V133=0,0,V133/$J133)</f>
        <v>0</v>
      </c>
      <c r="AL133" s="170">
        <f t="shared" ref="AL133" si="356">IF(W133=0,0,W133/$J133)</f>
        <v>0</v>
      </c>
      <c r="AM133" s="90"/>
      <c r="AN133" s="102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8"/>
    </row>
    <row r="134" spans="1:52" ht="15.75" customHeight="1">
      <c r="A134" s="229"/>
      <c r="B134" s="229"/>
      <c r="C134" s="232"/>
      <c r="D134" s="225"/>
      <c r="E134" s="38"/>
      <c r="F134" s="79">
        <f>IF(E134=0,0,VLOOKUP(E134,'[1]TEMPS CYCLE'!B$3:C$49,2,FALSE))</f>
        <v>0</v>
      </c>
      <c r="G134" s="83"/>
      <c r="H134" s="19" t="str">
        <f>IF(E134=0,"",VLOOKUP(E134,TC!B$3:G$19,6,FALSE))</f>
        <v/>
      </c>
      <c r="I134" s="19" t="str">
        <f t="shared" si="148"/>
        <v/>
      </c>
      <c r="J134" s="128"/>
      <c r="K134" s="207"/>
      <c r="L134" s="125"/>
      <c r="M134" s="122"/>
      <c r="N134" s="119"/>
      <c r="O134" s="154"/>
      <c r="P134" s="196"/>
      <c r="Q134" s="149"/>
      <c r="R134" s="110"/>
      <c r="S134" s="107"/>
      <c r="T134" s="146"/>
      <c r="U134" s="188"/>
      <c r="V134" s="143"/>
      <c r="W134" s="163"/>
      <c r="X134" s="166"/>
      <c r="Y134" s="157"/>
      <c r="Z134" s="157"/>
      <c r="AA134" s="140"/>
      <c r="AB134" s="137"/>
      <c r="AC134" s="134"/>
      <c r="AD134" s="199"/>
      <c r="AE134" s="113"/>
      <c r="AF134" s="251"/>
      <c r="AG134" s="239"/>
      <c r="AH134" s="242"/>
      <c r="AI134" s="246"/>
      <c r="AJ134" s="160"/>
      <c r="AK134" s="176"/>
      <c r="AL134" s="171"/>
      <c r="AM134" s="90"/>
      <c r="AN134" s="102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8"/>
    </row>
    <row r="135" spans="1:52" ht="16.5" customHeight="1" thickBot="1">
      <c r="A135" s="229"/>
      <c r="B135" s="229"/>
      <c r="C135" s="233"/>
      <c r="D135" s="249"/>
      <c r="E135" s="39"/>
      <c r="F135" s="80">
        <f>IF(E135=0,0,VLOOKUP(E135,'[1]TEMPS CYCLE'!B$3:C$49,2,FALSE))</f>
        <v>0</v>
      </c>
      <c r="G135" s="84"/>
      <c r="H135" s="20" t="str">
        <f>IF(E135=0,"",VLOOKUP(E135,TC!B$3:G$19,6,FALSE))</f>
        <v/>
      </c>
      <c r="I135" s="20" t="str">
        <f t="shared" ref="I135:I162" si="357">IF(H135="","",G135*H135)</f>
        <v/>
      </c>
      <c r="J135" s="237"/>
      <c r="K135" s="208"/>
      <c r="L135" s="210"/>
      <c r="M135" s="296"/>
      <c r="N135" s="215"/>
      <c r="O135" s="155"/>
      <c r="P135" s="217"/>
      <c r="Q135" s="150"/>
      <c r="R135" s="186"/>
      <c r="S135" s="219"/>
      <c r="T135" s="147"/>
      <c r="U135" s="202"/>
      <c r="V135" s="144"/>
      <c r="W135" s="164"/>
      <c r="X135" s="167"/>
      <c r="Y135" s="169"/>
      <c r="Z135" s="169"/>
      <c r="AA135" s="141"/>
      <c r="AB135" s="138"/>
      <c r="AC135" s="135"/>
      <c r="AD135" s="200"/>
      <c r="AE135" s="152"/>
      <c r="AF135" s="257"/>
      <c r="AG135" s="240"/>
      <c r="AH135" s="243"/>
      <c r="AI135" s="247"/>
      <c r="AJ135" s="161"/>
      <c r="AK135" s="177"/>
      <c r="AL135" s="172"/>
      <c r="AM135" s="91"/>
      <c r="AN135" s="102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8"/>
    </row>
    <row r="136" spans="1:52" ht="15.75" customHeight="1" thickTop="1">
      <c r="A136" s="229"/>
      <c r="B136" s="229"/>
      <c r="C136" s="224" t="s">
        <v>26</v>
      </c>
      <c r="D136" s="224"/>
      <c r="E136" s="38"/>
      <c r="F136" s="79">
        <f>IF(E136=0,0,VLOOKUP(E136,'[1]TEMPS CYCLE'!B$3:C$49,2,FALSE))</f>
        <v>0</v>
      </c>
      <c r="G136" s="85"/>
      <c r="H136" s="7" t="str">
        <f>IF(E136=0,"",VLOOKUP(E136,TC!B$3:G$19,6,FALSE))</f>
        <v/>
      </c>
      <c r="I136" s="7" t="str">
        <f t="shared" si="357"/>
        <v/>
      </c>
      <c r="J136" s="236">
        <v>720</v>
      </c>
      <c r="K136" s="266">
        <f>F136*G136+F137*G137+F138*G138</f>
        <v>0</v>
      </c>
      <c r="L136" s="267"/>
      <c r="M136" s="268"/>
      <c r="N136" s="260"/>
      <c r="O136" s="269"/>
      <c r="P136" s="195"/>
      <c r="Q136" s="262"/>
      <c r="R136" s="264"/>
      <c r="S136" s="265"/>
      <c r="T136" s="263"/>
      <c r="U136" s="187"/>
      <c r="V136" s="103"/>
      <c r="W136" s="183"/>
      <c r="X136" s="190">
        <f>SUM(K136:W138)</f>
        <v>0</v>
      </c>
      <c r="Y136" s="168">
        <f t="shared" ref="Y136" si="358">X136/$J136</f>
        <v>0</v>
      </c>
      <c r="Z136" s="156">
        <f t="shared" ref="Z136" si="359">+K136/$J136</f>
        <v>0</v>
      </c>
      <c r="AA136" s="140">
        <f t="shared" ref="AA136" si="360">IF(L136=0,0,L136/$J136)</f>
        <v>0</v>
      </c>
      <c r="AB136" s="137">
        <f t="shared" ref="AB136" si="361">IF(M136=0,0,M136/$J136)</f>
        <v>0</v>
      </c>
      <c r="AC136" s="134">
        <f t="shared" ref="AC136" si="362">IF(N136=0,0,N136/$J136)</f>
        <v>0</v>
      </c>
      <c r="AD136" s="199">
        <f t="shared" ref="AD136" si="363">IF(O136=0,0,O136/$J136)</f>
        <v>0</v>
      </c>
      <c r="AE136" s="113">
        <f t="shared" ref="AE136" si="364">IF(P136=0,0,P136/J136)</f>
        <v>0</v>
      </c>
      <c r="AF136" s="251">
        <f t="shared" ref="AF136" si="365">IF(Q136=0,0,Q136/$J136)</f>
        <v>0</v>
      </c>
      <c r="AG136" s="239">
        <f t="shared" ref="AG136" si="366">IF(R136=0,0,R136/$J136)</f>
        <v>0</v>
      </c>
      <c r="AH136" s="242">
        <f t="shared" ref="AH136" si="367">IF(S136=0,0,S136/$J136)</f>
        <v>0</v>
      </c>
      <c r="AI136" s="246">
        <f t="shared" ref="AI136" si="368">IF(T136=0,0,T136/$J136)</f>
        <v>0</v>
      </c>
      <c r="AJ136" s="160">
        <f t="shared" ref="AJ136" si="369">IF(U136=0,0,U136/$J136)</f>
        <v>0</v>
      </c>
      <c r="AK136" s="178">
        <f t="shared" ref="AK136" si="370">IF(V136=0,0,V136/$J136)</f>
        <v>0</v>
      </c>
      <c r="AL136" s="204">
        <f t="shared" ref="AL136" si="371">IF(W136=0,0,W136/$J136)</f>
        <v>0</v>
      </c>
      <c r="AM136" s="90"/>
      <c r="AN136" s="102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8"/>
    </row>
    <row r="137" spans="1:52" ht="15.75" customHeight="1">
      <c r="A137" s="229"/>
      <c r="B137" s="229"/>
      <c r="C137" s="225"/>
      <c r="D137" s="225"/>
      <c r="E137" s="38"/>
      <c r="F137" s="79">
        <f>IF(E137=0,0,VLOOKUP(E137,'[1]TEMPS CYCLE'!B$3:C$49,2,FALSE))</f>
        <v>0</v>
      </c>
      <c r="G137" s="83"/>
      <c r="H137" s="19" t="str">
        <f>IF(E137=0,"",VLOOKUP(E137,TC!B$3:G$19,6,FALSE))</f>
        <v/>
      </c>
      <c r="I137" s="19" t="str">
        <f t="shared" si="357"/>
        <v/>
      </c>
      <c r="J137" s="128"/>
      <c r="K137" s="207"/>
      <c r="L137" s="125"/>
      <c r="M137" s="212"/>
      <c r="N137" s="119"/>
      <c r="O137" s="154"/>
      <c r="P137" s="196"/>
      <c r="Q137" s="149"/>
      <c r="R137" s="110"/>
      <c r="S137" s="107"/>
      <c r="T137" s="146"/>
      <c r="U137" s="188"/>
      <c r="V137" s="104"/>
      <c r="W137" s="163"/>
      <c r="X137" s="166"/>
      <c r="Y137" s="157"/>
      <c r="Z137" s="157"/>
      <c r="AA137" s="140"/>
      <c r="AB137" s="137"/>
      <c r="AC137" s="134"/>
      <c r="AD137" s="199"/>
      <c r="AE137" s="113"/>
      <c r="AF137" s="251"/>
      <c r="AG137" s="239"/>
      <c r="AH137" s="242"/>
      <c r="AI137" s="246"/>
      <c r="AJ137" s="160"/>
      <c r="AK137" s="176"/>
      <c r="AL137" s="204"/>
      <c r="AM137" s="90"/>
      <c r="AN137" s="102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8"/>
    </row>
    <row r="138" spans="1:52" ht="16.5" customHeight="1" thickBot="1">
      <c r="A138" s="230"/>
      <c r="B138" s="230"/>
      <c r="C138" s="226"/>
      <c r="D138" s="226"/>
      <c r="E138" s="40"/>
      <c r="F138" s="81">
        <f>IF(E138=0,0,VLOOKUP(E138,'[1]TEMPS CYCLE'!B$3:C$49,2,FALSE))</f>
        <v>0</v>
      </c>
      <c r="G138" s="86"/>
      <c r="H138" s="10" t="str">
        <f>IF(E138=0,"",VLOOKUP(E138,TC!B$3:G$19,6,FALSE))</f>
        <v/>
      </c>
      <c r="I138" s="10" t="str">
        <f t="shared" si="357"/>
        <v/>
      </c>
      <c r="J138" s="129"/>
      <c r="K138" s="227"/>
      <c r="L138" s="126"/>
      <c r="M138" s="244"/>
      <c r="N138" s="120"/>
      <c r="O138" s="270"/>
      <c r="P138" s="197"/>
      <c r="Q138" s="258"/>
      <c r="R138" s="111"/>
      <c r="S138" s="108"/>
      <c r="T138" s="259"/>
      <c r="U138" s="189"/>
      <c r="V138" s="105"/>
      <c r="W138" s="184"/>
      <c r="X138" s="191"/>
      <c r="Y138" s="169"/>
      <c r="Z138" s="158"/>
      <c r="AA138" s="192"/>
      <c r="AB138" s="193"/>
      <c r="AC138" s="194"/>
      <c r="AD138" s="250"/>
      <c r="AE138" s="114"/>
      <c r="AF138" s="252"/>
      <c r="AG138" s="254"/>
      <c r="AH138" s="255"/>
      <c r="AI138" s="253"/>
      <c r="AJ138" s="222"/>
      <c r="AK138" s="179"/>
      <c r="AL138" s="223"/>
      <c r="AM138" s="92"/>
      <c r="AN138" s="102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8"/>
    </row>
    <row r="139" spans="1:52" ht="15.75" customHeight="1">
      <c r="A139" s="228" t="s">
        <v>21</v>
      </c>
      <c r="B139" s="228">
        <f>B133+2</f>
        <v>44557</v>
      </c>
      <c r="C139" s="231" t="s">
        <v>22</v>
      </c>
      <c r="D139" s="248"/>
      <c r="E139" s="37"/>
      <c r="F139" s="78">
        <f>IF(E139=0,0,VLOOKUP(E139,'[1]TEMPS CYCLE'!B$3:C$49,2,FALSE))</f>
        <v>0</v>
      </c>
      <c r="G139" s="82"/>
      <c r="H139" s="9" t="str">
        <f>IF(E139=0,"",VLOOKUP(E139,TC!B$3:G$19,6,FALSE))</f>
        <v/>
      </c>
      <c r="I139" s="9" t="str">
        <f t="shared" si="357"/>
        <v/>
      </c>
      <c r="J139" s="236">
        <v>720</v>
      </c>
      <c r="K139" s="206">
        <f t="shared" ref="K139" si="372">F139*G139+F140*G140+F141*G141</f>
        <v>0</v>
      </c>
      <c r="L139" s="209"/>
      <c r="M139" s="295"/>
      <c r="N139" s="214"/>
      <c r="O139" s="153"/>
      <c r="P139" s="216"/>
      <c r="Q139" s="148"/>
      <c r="R139" s="185"/>
      <c r="S139" s="218"/>
      <c r="T139" s="145"/>
      <c r="U139" s="201"/>
      <c r="V139" s="143"/>
      <c r="W139" s="162"/>
      <c r="X139" s="165">
        <f t="shared" ref="X139" si="373">SUM(K139:W141)</f>
        <v>0</v>
      </c>
      <c r="Y139" s="168">
        <f t="shared" ref="Y139" si="374">X139/$J139</f>
        <v>0</v>
      </c>
      <c r="Z139" s="168">
        <f t="shared" ref="Z139" si="375">+K139/$J139</f>
        <v>0</v>
      </c>
      <c r="AA139" s="139">
        <f t="shared" ref="AA139" si="376">IF(L139=0,0,L139/$J139)</f>
        <v>0</v>
      </c>
      <c r="AB139" s="136">
        <f t="shared" ref="AB139" si="377">IF(M139=0,0,M139/$J139)</f>
        <v>0</v>
      </c>
      <c r="AC139" s="133">
        <f t="shared" ref="AC139" si="378">IF(N139=0,0,N139/$J139)</f>
        <v>0</v>
      </c>
      <c r="AD139" s="198">
        <f t="shared" ref="AD139" si="379">IF(O139=0,0,O139/$J139)</f>
        <v>0</v>
      </c>
      <c r="AE139" s="151">
        <f t="shared" ref="AE139" si="380">IF(P139=0,0,P139/J139)</f>
        <v>0</v>
      </c>
      <c r="AF139" s="256">
        <f t="shared" ref="AF139" si="381">IF(Q139=0,0,Q139/$J139)</f>
        <v>0</v>
      </c>
      <c r="AG139" s="238">
        <f t="shared" ref="AG139" si="382">IF(R139=0,0,R139/$J139)</f>
        <v>0</v>
      </c>
      <c r="AH139" s="241">
        <f t="shared" ref="AH139" si="383">IF(S139=0,0,S139/$J139)</f>
        <v>0</v>
      </c>
      <c r="AI139" s="245">
        <f t="shared" ref="AI139" si="384">IF(T139=0,0,T139/$J139)</f>
        <v>0</v>
      </c>
      <c r="AJ139" s="159">
        <f t="shared" ref="AJ139" si="385">IF(U139=0,0,U139/$J139)</f>
        <v>0</v>
      </c>
      <c r="AK139" s="176">
        <f t="shared" ref="AK139" si="386">IF(V139=0,0,V139/$J139)</f>
        <v>0</v>
      </c>
      <c r="AL139" s="170">
        <f t="shared" ref="AL139" si="387">IF(W139=0,0,W139/$J139)</f>
        <v>0</v>
      </c>
      <c r="AM139" s="90"/>
      <c r="AN139" s="102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8"/>
    </row>
    <row r="140" spans="1:52" ht="15.75" customHeight="1">
      <c r="A140" s="229"/>
      <c r="B140" s="229"/>
      <c r="C140" s="232"/>
      <c r="D140" s="225"/>
      <c r="E140" s="38"/>
      <c r="F140" s="79">
        <f>IF(E140=0,0,VLOOKUP(E140,'[1]TEMPS CYCLE'!B$3:C$49,2,FALSE))</f>
        <v>0</v>
      </c>
      <c r="G140" s="83"/>
      <c r="H140" s="19" t="str">
        <f>IF(E140=0,"",VLOOKUP(E140,TC!B$3:G$19,6,FALSE))</f>
        <v/>
      </c>
      <c r="I140" s="19" t="str">
        <f t="shared" si="357"/>
        <v/>
      </c>
      <c r="J140" s="128"/>
      <c r="K140" s="207"/>
      <c r="L140" s="125"/>
      <c r="M140" s="122"/>
      <c r="N140" s="119"/>
      <c r="O140" s="154"/>
      <c r="P140" s="196"/>
      <c r="Q140" s="149"/>
      <c r="R140" s="110"/>
      <c r="S140" s="107"/>
      <c r="T140" s="146"/>
      <c r="U140" s="188"/>
      <c r="V140" s="143"/>
      <c r="W140" s="163"/>
      <c r="X140" s="166"/>
      <c r="Y140" s="157"/>
      <c r="Z140" s="157"/>
      <c r="AA140" s="140"/>
      <c r="AB140" s="137"/>
      <c r="AC140" s="134"/>
      <c r="AD140" s="199"/>
      <c r="AE140" s="113"/>
      <c r="AF140" s="251"/>
      <c r="AG140" s="239"/>
      <c r="AH140" s="242"/>
      <c r="AI140" s="246"/>
      <c r="AJ140" s="160"/>
      <c r="AK140" s="176"/>
      <c r="AL140" s="171"/>
      <c r="AM140" s="90"/>
      <c r="AN140" s="102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8"/>
    </row>
    <row r="141" spans="1:52" ht="16.5" customHeight="1" thickBot="1">
      <c r="A141" s="229"/>
      <c r="B141" s="229"/>
      <c r="C141" s="233"/>
      <c r="D141" s="249"/>
      <c r="E141" s="39"/>
      <c r="F141" s="80">
        <f>IF(E141=0,0,VLOOKUP(E141,'[1]TEMPS CYCLE'!B$3:C$49,2,FALSE))</f>
        <v>0</v>
      </c>
      <c r="G141" s="84"/>
      <c r="H141" s="20" t="str">
        <f>IF(E141=0,"",VLOOKUP(E141,TC!B$3:G$19,6,FALSE))</f>
        <v/>
      </c>
      <c r="I141" s="20" t="str">
        <f t="shared" si="357"/>
        <v/>
      </c>
      <c r="J141" s="237"/>
      <c r="K141" s="208"/>
      <c r="L141" s="210"/>
      <c r="M141" s="296"/>
      <c r="N141" s="215"/>
      <c r="O141" s="155"/>
      <c r="P141" s="217"/>
      <c r="Q141" s="150"/>
      <c r="R141" s="186"/>
      <c r="S141" s="219"/>
      <c r="T141" s="147"/>
      <c r="U141" s="202"/>
      <c r="V141" s="144"/>
      <c r="W141" s="164"/>
      <c r="X141" s="167"/>
      <c r="Y141" s="169"/>
      <c r="Z141" s="169"/>
      <c r="AA141" s="141"/>
      <c r="AB141" s="138"/>
      <c r="AC141" s="135"/>
      <c r="AD141" s="200"/>
      <c r="AE141" s="152"/>
      <c r="AF141" s="257"/>
      <c r="AG141" s="240"/>
      <c r="AH141" s="243"/>
      <c r="AI141" s="247"/>
      <c r="AJ141" s="161"/>
      <c r="AK141" s="177"/>
      <c r="AL141" s="172"/>
      <c r="AM141" s="91"/>
      <c r="AN141" s="102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8"/>
    </row>
    <row r="142" spans="1:52" ht="15.75" customHeight="1" thickTop="1">
      <c r="A142" s="229"/>
      <c r="B142" s="229"/>
      <c r="C142" s="224" t="s">
        <v>26</v>
      </c>
      <c r="D142" s="224"/>
      <c r="E142" s="38"/>
      <c r="F142" s="79">
        <f>IF(E142=0,0,VLOOKUP(E142,'[1]TEMPS CYCLE'!B$3:C$49,2,FALSE))</f>
        <v>0</v>
      </c>
      <c r="G142" s="85"/>
      <c r="H142" s="7" t="str">
        <f>IF(E142=0,"",VLOOKUP(E142,TC!B$3:G$19,6,FALSE))</f>
        <v/>
      </c>
      <c r="I142" s="7" t="str">
        <f t="shared" si="357"/>
        <v/>
      </c>
      <c r="J142" s="236">
        <v>720</v>
      </c>
      <c r="K142" s="266">
        <f>F142*G142+F143*G143+F144*G144</f>
        <v>0</v>
      </c>
      <c r="L142" s="267"/>
      <c r="M142" s="268"/>
      <c r="N142" s="260"/>
      <c r="O142" s="269"/>
      <c r="P142" s="195"/>
      <c r="Q142" s="262"/>
      <c r="R142" s="264"/>
      <c r="S142" s="265"/>
      <c r="T142" s="263"/>
      <c r="U142" s="187"/>
      <c r="V142" s="103"/>
      <c r="W142" s="183"/>
      <c r="X142" s="190">
        <f t="shared" ref="X142" si="388">SUM(K142:W144)</f>
        <v>0</v>
      </c>
      <c r="Y142" s="168">
        <f>X142/$J142</f>
        <v>0</v>
      </c>
      <c r="Z142" s="156">
        <f t="shared" ref="Z142" si="389">+K142/$J142</f>
        <v>0</v>
      </c>
      <c r="AA142" s="140">
        <f t="shared" ref="AA142" si="390">IF(L142=0,0,L142/$J142)</f>
        <v>0</v>
      </c>
      <c r="AB142" s="137">
        <f t="shared" ref="AB142" si="391">IF(M142=0,0,M142/$J142)</f>
        <v>0</v>
      </c>
      <c r="AC142" s="134">
        <f t="shared" ref="AC142" si="392">IF(N142=0,0,N142/$J142)</f>
        <v>0</v>
      </c>
      <c r="AD142" s="199">
        <f t="shared" ref="AD142" si="393">IF(O142=0,0,O142/$J142)</f>
        <v>0</v>
      </c>
      <c r="AE142" s="113">
        <f t="shared" ref="AE142" si="394">IF(P142=0,0,P142/J142)</f>
        <v>0</v>
      </c>
      <c r="AF142" s="251">
        <f t="shared" ref="AF142" si="395">IF(Q142=0,0,Q142/$J142)</f>
        <v>0</v>
      </c>
      <c r="AG142" s="239">
        <f t="shared" ref="AG142" si="396">IF(R142=0,0,R142/$J142)</f>
        <v>0</v>
      </c>
      <c r="AH142" s="242">
        <f t="shared" ref="AH142" si="397">IF(S142=0,0,S142/$J142)</f>
        <v>0</v>
      </c>
      <c r="AI142" s="246">
        <f t="shared" ref="AI142" si="398">IF(T142=0,0,T142/$J142)</f>
        <v>0</v>
      </c>
      <c r="AJ142" s="160">
        <f t="shared" ref="AJ142" si="399">IF(U142=0,0,U142/$J142)</f>
        <v>0</v>
      </c>
      <c r="AK142" s="178">
        <f t="shared" ref="AK142" si="400">IF(V142=0,0,V142/$J142)</f>
        <v>0</v>
      </c>
      <c r="AL142" s="204">
        <f t="shared" ref="AL142" si="401">IF(W142=0,0,W142/$J142)</f>
        <v>0</v>
      </c>
      <c r="AM142" s="90"/>
      <c r="AN142" s="102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8"/>
    </row>
    <row r="143" spans="1:52" ht="15.75" customHeight="1">
      <c r="A143" s="229"/>
      <c r="B143" s="229"/>
      <c r="C143" s="225"/>
      <c r="D143" s="225"/>
      <c r="E143" s="38"/>
      <c r="F143" s="79">
        <f>IF(E143=0,0,VLOOKUP(E143,'[1]TEMPS CYCLE'!B$3:C$49,2,FALSE))</f>
        <v>0</v>
      </c>
      <c r="G143" s="83"/>
      <c r="H143" s="19" t="str">
        <f>IF(E143=0,"",VLOOKUP(E143,TC!B$3:G$19,6,FALSE))</f>
        <v/>
      </c>
      <c r="I143" s="19" t="str">
        <f t="shared" si="357"/>
        <v/>
      </c>
      <c r="J143" s="128"/>
      <c r="K143" s="207"/>
      <c r="L143" s="125"/>
      <c r="M143" s="212"/>
      <c r="N143" s="119"/>
      <c r="O143" s="154"/>
      <c r="P143" s="196"/>
      <c r="Q143" s="149"/>
      <c r="R143" s="110"/>
      <c r="S143" s="107"/>
      <c r="T143" s="146"/>
      <c r="U143" s="188"/>
      <c r="V143" s="104"/>
      <c r="W143" s="163"/>
      <c r="X143" s="166"/>
      <c r="Y143" s="157"/>
      <c r="Z143" s="157"/>
      <c r="AA143" s="140"/>
      <c r="AB143" s="137"/>
      <c r="AC143" s="134"/>
      <c r="AD143" s="199"/>
      <c r="AE143" s="113"/>
      <c r="AF143" s="251"/>
      <c r="AG143" s="239"/>
      <c r="AH143" s="242"/>
      <c r="AI143" s="246"/>
      <c r="AJ143" s="160"/>
      <c r="AK143" s="176"/>
      <c r="AL143" s="204"/>
      <c r="AM143" s="90"/>
      <c r="AN143" s="102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</row>
    <row r="144" spans="1:52" ht="16.5" customHeight="1" thickBot="1">
      <c r="A144" s="230"/>
      <c r="B144" s="230"/>
      <c r="C144" s="226"/>
      <c r="D144" s="226"/>
      <c r="E144" s="40"/>
      <c r="F144" s="81">
        <f>IF(E144=0,0,VLOOKUP(E144,'[1]TEMPS CYCLE'!B$3:C$49,2,FALSE))</f>
        <v>0</v>
      </c>
      <c r="G144" s="86"/>
      <c r="H144" s="10" t="str">
        <f>IF(E144=0,"",VLOOKUP(E144,TC!B$3:G$19,6,FALSE))</f>
        <v/>
      </c>
      <c r="I144" s="10" t="str">
        <f t="shared" si="357"/>
        <v/>
      </c>
      <c r="J144" s="129"/>
      <c r="K144" s="227"/>
      <c r="L144" s="126"/>
      <c r="M144" s="244"/>
      <c r="N144" s="120"/>
      <c r="O144" s="270"/>
      <c r="P144" s="197"/>
      <c r="Q144" s="258"/>
      <c r="R144" s="111"/>
      <c r="S144" s="108"/>
      <c r="T144" s="259"/>
      <c r="U144" s="189"/>
      <c r="V144" s="105"/>
      <c r="W144" s="184"/>
      <c r="X144" s="191"/>
      <c r="Y144" s="169"/>
      <c r="Z144" s="158"/>
      <c r="AA144" s="192"/>
      <c r="AB144" s="193"/>
      <c r="AC144" s="194"/>
      <c r="AD144" s="250"/>
      <c r="AE144" s="114"/>
      <c r="AF144" s="252"/>
      <c r="AG144" s="254"/>
      <c r="AH144" s="255"/>
      <c r="AI144" s="253"/>
      <c r="AJ144" s="222"/>
      <c r="AK144" s="179"/>
      <c r="AL144" s="223"/>
      <c r="AM144" s="92"/>
      <c r="AN144" s="102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</row>
    <row r="145" spans="1:52" ht="15.75" customHeight="1">
      <c r="A145" s="228" t="s">
        <v>25</v>
      </c>
      <c r="B145" s="228">
        <f>+B139+1</f>
        <v>44558</v>
      </c>
      <c r="C145" s="231" t="s">
        <v>22</v>
      </c>
      <c r="D145" s="248"/>
      <c r="E145" s="37"/>
      <c r="F145" s="78">
        <f>IF(E145=0,0,VLOOKUP(E145,'[1]TEMPS CYCLE'!B$3:C$49,2,FALSE))</f>
        <v>0</v>
      </c>
      <c r="G145" s="82"/>
      <c r="H145" s="9" t="str">
        <f>IF(E145=0,"",VLOOKUP(E145,TC!B$3:G$19,6,FALSE))</f>
        <v/>
      </c>
      <c r="I145" s="9" t="str">
        <f t="shared" si="357"/>
        <v/>
      </c>
      <c r="J145" s="236">
        <v>720</v>
      </c>
      <c r="K145" s="206">
        <f t="shared" ref="K145" si="402">F145*G145+F146*G146+F147*G147</f>
        <v>0</v>
      </c>
      <c r="L145" s="209"/>
      <c r="M145" s="295"/>
      <c r="N145" s="214"/>
      <c r="O145" s="153"/>
      <c r="P145" s="216"/>
      <c r="Q145" s="148"/>
      <c r="R145" s="185"/>
      <c r="S145" s="218"/>
      <c r="T145" s="145"/>
      <c r="U145" s="201"/>
      <c r="V145" s="143"/>
      <c r="W145" s="162"/>
      <c r="X145" s="165">
        <f t="shared" ref="X145" si="403">SUM(K145:W147)</f>
        <v>0</v>
      </c>
      <c r="Y145" s="168">
        <f t="shared" ref="Y145" si="404">X145/$J145</f>
        <v>0</v>
      </c>
      <c r="Z145" s="168">
        <f t="shared" ref="Z145" si="405">+K145/$J145</f>
        <v>0</v>
      </c>
      <c r="AA145" s="139">
        <f t="shared" ref="AA145" si="406">IF(L145=0,0,L145/$J145)</f>
        <v>0</v>
      </c>
      <c r="AB145" s="136">
        <f t="shared" ref="AB145" si="407">IF(M145=0,0,M145/$J145)</f>
        <v>0</v>
      </c>
      <c r="AC145" s="133">
        <f t="shared" ref="AC145" si="408">IF(N145=0,0,N145/$J145)</f>
        <v>0</v>
      </c>
      <c r="AD145" s="198">
        <f t="shared" ref="AD145" si="409">IF(O145=0,0,O145/$J145)</f>
        <v>0</v>
      </c>
      <c r="AE145" s="151">
        <f t="shared" ref="AE145" si="410">IF(P145=0,0,P145/J145)</f>
        <v>0</v>
      </c>
      <c r="AF145" s="256">
        <f t="shared" ref="AF145" si="411">IF(Q145=0,0,Q145/$J145)</f>
        <v>0</v>
      </c>
      <c r="AG145" s="238">
        <f t="shared" ref="AG145" si="412">IF(R145=0,0,R145/$J145)</f>
        <v>0</v>
      </c>
      <c r="AH145" s="241">
        <f t="shared" ref="AH145" si="413">IF(S145=0,0,S145/$J145)</f>
        <v>0</v>
      </c>
      <c r="AI145" s="245">
        <f t="shared" ref="AI145" si="414">IF(T145=0,0,T145/$J145)</f>
        <v>0</v>
      </c>
      <c r="AJ145" s="159">
        <f t="shared" ref="AJ145" si="415">IF(U145=0,0,U145/$J145)</f>
        <v>0</v>
      </c>
      <c r="AK145" s="176">
        <f t="shared" ref="AK145" si="416">IF(V145=0,0,V145/$J145)</f>
        <v>0</v>
      </c>
      <c r="AL145" s="170">
        <f t="shared" ref="AL145" si="417">IF(W145=0,0,W145/$J145)</f>
        <v>0</v>
      </c>
      <c r="AM145" s="90"/>
      <c r="AN145" s="102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8"/>
    </row>
    <row r="146" spans="1:52" ht="15.75" customHeight="1">
      <c r="A146" s="229"/>
      <c r="B146" s="229"/>
      <c r="C146" s="232"/>
      <c r="D146" s="225"/>
      <c r="E146" s="38"/>
      <c r="F146" s="79">
        <f>IF(E146=0,0,VLOOKUP(E146,'[1]TEMPS CYCLE'!B$3:C$49,2,FALSE))</f>
        <v>0</v>
      </c>
      <c r="G146" s="83"/>
      <c r="H146" s="19" t="str">
        <f>IF(E146=0,"",VLOOKUP(E146,TC!B$3:G$19,6,FALSE))</f>
        <v/>
      </c>
      <c r="I146" s="19" t="str">
        <f t="shared" si="357"/>
        <v/>
      </c>
      <c r="J146" s="128"/>
      <c r="K146" s="207"/>
      <c r="L146" s="125"/>
      <c r="M146" s="122"/>
      <c r="N146" s="119"/>
      <c r="O146" s="154"/>
      <c r="P146" s="196"/>
      <c r="Q146" s="149"/>
      <c r="R146" s="110"/>
      <c r="S146" s="107"/>
      <c r="T146" s="146"/>
      <c r="U146" s="188"/>
      <c r="V146" s="143"/>
      <c r="W146" s="163"/>
      <c r="X146" s="166"/>
      <c r="Y146" s="157"/>
      <c r="Z146" s="157"/>
      <c r="AA146" s="140"/>
      <c r="AB146" s="137"/>
      <c r="AC146" s="134"/>
      <c r="AD146" s="199"/>
      <c r="AE146" s="113"/>
      <c r="AF146" s="251"/>
      <c r="AG146" s="239"/>
      <c r="AH146" s="242"/>
      <c r="AI146" s="246"/>
      <c r="AJ146" s="160"/>
      <c r="AK146" s="176"/>
      <c r="AL146" s="171"/>
      <c r="AM146" s="90"/>
      <c r="AN146" s="102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8"/>
    </row>
    <row r="147" spans="1:52" ht="16.5" customHeight="1" thickBot="1">
      <c r="A147" s="229"/>
      <c r="B147" s="229"/>
      <c r="C147" s="233"/>
      <c r="D147" s="249"/>
      <c r="E147" s="39"/>
      <c r="F147" s="80">
        <f>IF(E147=0,0,VLOOKUP(E147,'[1]TEMPS CYCLE'!B$3:C$49,2,FALSE))</f>
        <v>0</v>
      </c>
      <c r="G147" s="84"/>
      <c r="H147" s="20" t="str">
        <f>IF(E147=0,"",VLOOKUP(E147,TC!B$3:G$19,6,FALSE))</f>
        <v/>
      </c>
      <c r="I147" s="20" t="str">
        <f t="shared" si="357"/>
        <v/>
      </c>
      <c r="J147" s="237"/>
      <c r="K147" s="208"/>
      <c r="L147" s="210"/>
      <c r="M147" s="296"/>
      <c r="N147" s="215"/>
      <c r="O147" s="155"/>
      <c r="P147" s="217"/>
      <c r="Q147" s="150"/>
      <c r="R147" s="186"/>
      <c r="S147" s="219"/>
      <c r="T147" s="147"/>
      <c r="U147" s="202"/>
      <c r="V147" s="144"/>
      <c r="W147" s="164"/>
      <c r="X147" s="167"/>
      <c r="Y147" s="169"/>
      <c r="Z147" s="169"/>
      <c r="AA147" s="141"/>
      <c r="AB147" s="138"/>
      <c r="AC147" s="135"/>
      <c r="AD147" s="200"/>
      <c r="AE147" s="152"/>
      <c r="AF147" s="257"/>
      <c r="AG147" s="240"/>
      <c r="AH147" s="243"/>
      <c r="AI147" s="247"/>
      <c r="AJ147" s="161"/>
      <c r="AK147" s="177"/>
      <c r="AL147" s="172"/>
      <c r="AM147" s="91"/>
      <c r="AN147" s="102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8"/>
    </row>
    <row r="148" spans="1:52" ht="15.75" customHeight="1" thickTop="1">
      <c r="A148" s="229"/>
      <c r="B148" s="229"/>
      <c r="C148" s="224" t="s">
        <v>26</v>
      </c>
      <c r="D148" s="224"/>
      <c r="E148" s="38"/>
      <c r="F148" s="79">
        <f>IF(E148=0,0,VLOOKUP(E148,'[1]TEMPS CYCLE'!B$3:C$49,2,FALSE))</f>
        <v>0</v>
      </c>
      <c r="G148" s="85"/>
      <c r="H148" s="7" t="str">
        <f>IF(E148=0,"",VLOOKUP(E148,TC!B$3:G$19,6,FALSE))</f>
        <v/>
      </c>
      <c r="I148" s="7" t="str">
        <f t="shared" si="357"/>
        <v/>
      </c>
      <c r="J148" s="236">
        <v>720</v>
      </c>
      <c r="K148" s="266">
        <f>F148*G148+F149*G149+F150*G150</f>
        <v>0</v>
      </c>
      <c r="L148" s="267"/>
      <c r="M148" s="268"/>
      <c r="N148" s="285"/>
      <c r="O148" s="269"/>
      <c r="P148" s="195"/>
      <c r="Q148" s="180"/>
      <c r="R148" s="264"/>
      <c r="S148" s="265"/>
      <c r="T148" s="263"/>
      <c r="U148" s="187"/>
      <c r="V148" s="103"/>
      <c r="W148" s="183"/>
      <c r="X148" s="190">
        <f t="shared" ref="X148" si="418">SUM(K148:W150)</f>
        <v>0</v>
      </c>
      <c r="Y148" s="168">
        <f t="shared" ref="Y148" si="419">X148/$J148</f>
        <v>0</v>
      </c>
      <c r="Z148" s="156">
        <f t="shared" ref="Z148" si="420">+K148/$J148</f>
        <v>0</v>
      </c>
      <c r="AA148" s="140">
        <f t="shared" ref="AA148" si="421">IF(L148=0,0,L148/$J148)</f>
        <v>0</v>
      </c>
      <c r="AB148" s="137">
        <f t="shared" ref="AB148" si="422">IF(M148=0,0,M148/$J148)</f>
        <v>0</v>
      </c>
      <c r="AC148" s="134">
        <f t="shared" ref="AC148" si="423">IF(N148=0,0,N148/$J148)</f>
        <v>0</v>
      </c>
      <c r="AD148" s="199">
        <f t="shared" ref="AD148" si="424">IF(O148=0,0,O148/$J148)</f>
        <v>0</v>
      </c>
      <c r="AE148" s="113">
        <f t="shared" ref="AE148" si="425">IF(P148=0,0,P148/J148)</f>
        <v>0</v>
      </c>
      <c r="AF148" s="251">
        <f t="shared" ref="AF148" si="426">IF(Q148=0,0,Q148/$J148)</f>
        <v>0</v>
      </c>
      <c r="AG148" s="239">
        <f t="shared" ref="AG148" si="427">IF(R148=0,0,R148/$J148)</f>
        <v>0</v>
      </c>
      <c r="AH148" s="242">
        <f t="shared" ref="AH148" si="428">IF(S148=0,0,S148/$J148)</f>
        <v>0</v>
      </c>
      <c r="AI148" s="246">
        <f t="shared" ref="AI148" si="429">IF(T148=0,0,T148/$J148)</f>
        <v>0</v>
      </c>
      <c r="AJ148" s="160">
        <f t="shared" ref="AJ148" si="430">IF(U148=0,0,U148/$J148)</f>
        <v>0</v>
      </c>
      <c r="AK148" s="178">
        <f t="shared" ref="AK148" si="431">IF(V148=0,0,V148/$J148)</f>
        <v>0</v>
      </c>
      <c r="AL148" s="204">
        <f t="shared" ref="AL148" si="432">IF(W148=0,0,W148/$J148)</f>
        <v>0</v>
      </c>
      <c r="AM148" s="90"/>
      <c r="AN148" s="102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8"/>
    </row>
    <row r="149" spans="1:52" ht="15" customHeight="1">
      <c r="A149" s="229"/>
      <c r="B149" s="229"/>
      <c r="C149" s="225"/>
      <c r="D149" s="225"/>
      <c r="E149" s="38"/>
      <c r="F149" s="79">
        <f>IF(E149=0,0,VLOOKUP(E149,'[1]TEMPS CYCLE'!B$3:C$49,2,FALSE))</f>
        <v>0</v>
      </c>
      <c r="G149" s="83"/>
      <c r="H149" s="19" t="str">
        <f>IF(E149=0,"",VLOOKUP(E149,TC!B$3:G$19,6,FALSE))</f>
        <v/>
      </c>
      <c r="I149" s="19" t="str">
        <f t="shared" si="357"/>
        <v/>
      </c>
      <c r="J149" s="128"/>
      <c r="K149" s="207"/>
      <c r="L149" s="125"/>
      <c r="M149" s="212"/>
      <c r="N149" s="274"/>
      <c r="O149" s="154"/>
      <c r="P149" s="196"/>
      <c r="Q149" s="181"/>
      <c r="R149" s="110"/>
      <c r="S149" s="107"/>
      <c r="T149" s="146"/>
      <c r="U149" s="188"/>
      <c r="V149" s="104"/>
      <c r="W149" s="163"/>
      <c r="X149" s="166"/>
      <c r="Y149" s="157"/>
      <c r="Z149" s="157"/>
      <c r="AA149" s="140"/>
      <c r="AB149" s="137"/>
      <c r="AC149" s="134"/>
      <c r="AD149" s="199"/>
      <c r="AE149" s="113"/>
      <c r="AF149" s="251"/>
      <c r="AG149" s="239"/>
      <c r="AH149" s="242"/>
      <c r="AI149" s="246"/>
      <c r="AJ149" s="160"/>
      <c r="AK149" s="176"/>
      <c r="AL149" s="204"/>
      <c r="AM149" s="90"/>
      <c r="AN149" s="102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</row>
    <row r="150" spans="1:52" ht="15.75" customHeight="1" thickBot="1">
      <c r="A150" s="230"/>
      <c r="B150" s="230"/>
      <c r="C150" s="226"/>
      <c r="D150" s="226"/>
      <c r="E150" s="40"/>
      <c r="F150" s="81">
        <f>IF(E150=0,0,VLOOKUP(E150,'[1]TEMPS CYCLE'!B$3:C$49,2,FALSE))</f>
        <v>0</v>
      </c>
      <c r="G150" s="86"/>
      <c r="H150" s="10" t="str">
        <f>IF(E150=0,"",VLOOKUP(E150,TC!B$3:G$19,6,FALSE))</f>
        <v/>
      </c>
      <c r="I150" s="10" t="str">
        <f t="shared" si="357"/>
        <v/>
      </c>
      <c r="J150" s="129"/>
      <c r="K150" s="227"/>
      <c r="L150" s="126"/>
      <c r="M150" s="244"/>
      <c r="N150" s="275"/>
      <c r="O150" s="270"/>
      <c r="P150" s="197"/>
      <c r="Q150" s="182"/>
      <c r="R150" s="111"/>
      <c r="S150" s="108"/>
      <c r="T150" s="259"/>
      <c r="U150" s="189"/>
      <c r="V150" s="105"/>
      <c r="W150" s="184"/>
      <c r="X150" s="191"/>
      <c r="Y150" s="169"/>
      <c r="Z150" s="158"/>
      <c r="AA150" s="192"/>
      <c r="AB150" s="193"/>
      <c r="AC150" s="194"/>
      <c r="AD150" s="250"/>
      <c r="AE150" s="114"/>
      <c r="AF150" s="252"/>
      <c r="AG150" s="254"/>
      <c r="AH150" s="255"/>
      <c r="AI150" s="253"/>
      <c r="AJ150" s="222"/>
      <c r="AK150" s="179"/>
      <c r="AL150" s="223"/>
      <c r="AM150" s="92"/>
      <c r="AN150" s="102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</row>
    <row r="151" spans="1:52" ht="15.75" customHeight="1">
      <c r="A151" s="228" t="s">
        <v>33</v>
      </c>
      <c r="B151" s="228">
        <f>+B145+1</f>
        <v>44559</v>
      </c>
      <c r="C151" s="231" t="s">
        <v>22</v>
      </c>
      <c r="D151" s="248"/>
      <c r="E151" s="37"/>
      <c r="F151" s="78">
        <f>IF(E151=0,0,VLOOKUP(E151,'[1]TEMPS CYCLE'!B$3:C$49,2,FALSE))</f>
        <v>0</v>
      </c>
      <c r="G151" s="82"/>
      <c r="H151" s="9" t="str">
        <f>IF(E151=0,"",VLOOKUP(E151,TC!B$3:G$19,6,FALSE))</f>
        <v/>
      </c>
      <c r="I151" s="9" t="str">
        <f t="shared" si="357"/>
        <v/>
      </c>
      <c r="J151" s="236">
        <v>720</v>
      </c>
      <c r="K151" s="206">
        <f t="shared" ref="K151" si="433">F151*G151+F152*G152+F153*G153</f>
        <v>0</v>
      </c>
      <c r="L151" s="209"/>
      <c r="M151" s="211"/>
      <c r="N151" s="214"/>
      <c r="O151" s="153"/>
      <c r="P151" s="216"/>
      <c r="Q151" s="148"/>
      <c r="R151" s="185"/>
      <c r="S151" s="218"/>
      <c r="T151" s="145"/>
      <c r="U151" s="201"/>
      <c r="V151" s="143"/>
      <c r="W151" s="162"/>
      <c r="X151" s="165">
        <f t="shared" ref="X151" si="434">SUM(K151:W153)</f>
        <v>0</v>
      </c>
      <c r="Y151" s="168">
        <f t="shared" ref="Y151" si="435">X151/$J151</f>
        <v>0</v>
      </c>
      <c r="Z151" s="168">
        <f t="shared" ref="Z151" si="436">+K151/$J151</f>
        <v>0</v>
      </c>
      <c r="AA151" s="139">
        <f t="shared" ref="AA151" si="437">IF(L151=0,0,L151/$J151)</f>
        <v>0</v>
      </c>
      <c r="AB151" s="136">
        <f t="shared" ref="AB151" si="438">IF(M151=0,0,M151/$J151)</f>
        <v>0</v>
      </c>
      <c r="AC151" s="133">
        <f t="shared" ref="AC151" si="439">IF(N151=0,0,N151/$J151)</f>
        <v>0</v>
      </c>
      <c r="AD151" s="198">
        <f t="shared" ref="AD151" si="440">IF(O151=0,0,O151/$J151)</f>
        <v>0</v>
      </c>
      <c r="AE151" s="151">
        <f t="shared" ref="AE151" si="441">IF(P151=0,0,P151/J151)</f>
        <v>0</v>
      </c>
      <c r="AF151" s="256">
        <f t="shared" ref="AF151" si="442">IF(Q151=0,0,Q151/$J151)</f>
        <v>0</v>
      </c>
      <c r="AG151" s="238">
        <f t="shared" ref="AG151" si="443">IF(R151=0,0,R151/$J151)</f>
        <v>0</v>
      </c>
      <c r="AH151" s="241">
        <f t="shared" ref="AH151" si="444">IF(S151=0,0,S151/$J151)</f>
        <v>0</v>
      </c>
      <c r="AI151" s="245">
        <f t="shared" ref="AI151" si="445">IF(T151=0,0,T151/$J151)</f>
        <v>0</v>
      </c>
      <c r="AJ151" s="159">
        <f t="shared" ref="AJ151" si="446">IF(U151=0,0,U151/$J151)</f>
        <v>0</v>
      </c>
      <c r="AK151" s="176">
        <f t="shared" ref="AK151" si="447">IF(V151=0,0,V151/$J151)</f>
        <v>0</v>
      </c>
      <c r="AL151" s="170">
        <f t="shared" ref="AL151" si="448">IF(W151=0,0,W151/$J151)</f>
        <v>0</v>
      </c>
      <c r="AM151" s="90"/>
      <c r="AN151" s="102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8"/>
    </row>
    <row r="152" spans="1:52" ht="15" customHeight="1">
      <c r="A152" s="229"/>
      <c r="B152" s="229"/>
      <c r="C152" s="232"/>
      <c r="D152" s="225"/>
      <c r="E152" s="38"/>
      <c r="F152" s="79">
        <f>IF(E152=0,0,VLOOKUP(E152,'[1]TEMPS CYCLE'!B$3:C$49,2,FALSE))</f>
        <v>0</v>
      </c>
      <c r="G152" s="83"/>
      <c r="H152" s="19" t="str">
        <f>IF(E152=0,"",VLOOKUP(E152,TC!B$3:G$19,6,FALSE))</f>
        <v/>
      </c>
      <c r="I152" s="19" t="str">
        <f t="shared" si="357"/>
        <v/>
      </c>
      <c r="J152" s="128"/>
      <c r="K152" s="207"/>
      <c r="L152" s="125"/>
      <c r="M152" s="212"/>
      <c r="N152" s="119"/>
      <c r="O152" s="154"/>
      <c r="P152" s="196"/>
      <c r="Q152" s="149"/>
      <c r="R152" s="110"/>
      <c r="S152" s="107"/>
      <c r="T152" s="146"/>
      <c r="U152" s="188"/>
      <c r="V152" s="143"/>
      <c r="W152" s="163"/>
      <c r="X152" s="166"/>
      <c r="Y152" s="157"/>
      <c r="Z152" s="157"/>
      <c r="AA152" s="140"/>
      <c r="AB152" s="137"/>
      <c r="AC152" s="134"/>
      <c r="AD152" s="199"/>
      <c r="AE152" s="113"/>
      <c r="AF152" s="251"/>
      <c r="AG152" s="239"/>
      <c r="AH152" s="242"/>
      <c r="AI152" s="246"/>
      <c r="AJ152" s="160"/>
      <c r="AK152" s="176"/>
      <c r="AL152" s="171"/>
      <c r="AM152" s="90"/>
      <c r="AN152" s="102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8"/>
    </row>
    <row r="153" spans="1:52" ht="15.75" customHeight="1" thickBot="1">
      <c r="A153" s="229"/>
      <c r="B153" s="229"/>
      <c r="C153" s="233"/>
      <c r="D153" s="249"/>
      <c r="E153" s="39"/>
      <c r="F153" s="80">
        <f>IF(E153=0,0,VLOOKUP(E153,'[1]TEMPS CYCLE'!B$3:C$49,2,FALSE))</f>
        <v>0</v>
      </c>
      <c r="G153" s="84"/>
      <c r="H153" s="20" t="str">
        <f>IF(E153=0,"",VLOOKUP(E153,TC!B$3:G$19,6,FALSE))</f>
        <v/>
      </c>
      <c r="I153" s="20" t="str">
        <f t="shared" si="357"/>
        <v/>
      </c>
      <c r="J153" s="237"/>
      <c r="K153" s="208"/>
      <c r="L153" s="210"/>
      <c r="M153" s="213"/>
      <c r="N153" s="215"/>
      <c r="O153" s="155"/>
      <c r="P153" s="217"/>
      <c r="Q153" s="150"/>
      <c r="R153" s="186"/>
      <c r="S153" s="219"/>
      <c r="T153" s="147"/>
      <c r="U153" s="202"/>
      <c r="V153" s="144"/>
      <c r="W153" s="164"/>
      <c r="X153" s="167"/>
      <c r="Y153" s="169"/>
      <c r="Z153" s="169"/>
      <c r="AA153" s="141"/>
      <c r="AB153" s="138"/>
      <c r="AC153" s="135"/>
      <c r="AD153" s="200"/>
      <c r="AE153" s="152"/>
      <c r="AF153" s="257"/>
      <c r="AG153" s="240"/>
      <c r="AH153" s="243"/>
      <c r="AI153" s="247"/>
      <c r="AJ153" s="161"/>
      <c r="AK153" s="177"/>
      <c r="AL153" s="172"/>
      <c r="AM153" s="91"/>
      <c r="AN153" s="102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8"/>
    </row>
    <row r="154" spans="1:52" ht="15.75" customHeight="1" thickTop="1">
      <c r="A154" s="229"/>
      <c r="B154" s="229"/>
      <c r="C154" s="224" t="s">
        <v>26</v>
      </c>
      <c r="D154" s="224"/>
      <c r="E154" s="38"/>
      <c r="F154" s="79">
        <f>IF(E154=0,0,VLOOKUP(E154,'[1]TEMPS CYCLE'!B$3:C$49,2,FALSE))</f>
        <v>0</v>
      </c>
      <c r="G154" s="85"/>
      <c r="H154" s="7" t="str">
        <f>IF(E154=0,"",VLOOKUP(E154,TC!B$3:G$19,6,FALSE))</f>
        <v/>
      </c>
      <c r="I154" s="7" t="str">
        <f t="shared" si="357"/>
        <v/>
      </c>
      <c r="J154" s="236">
        <v>720</v>
      </c>
      <c r="K154" s="266">
        <f>F154*G154+F155*G155+F156*G156</f>
        <v>0</v>
      </c>
      <c r="L154" s="267"/>
      <c r="M154" s="268"/>
      <c r="N154" s="285"/>
      <c r="O154" s="269"/>
      <c r="P154" s="195"/>
      <c r="Q154" s="180"/>
      <c r="R154" s="264"/>
      <c r="S154" s="265"/>
      <c r="T154" s="263"/>
      <c r="U154" s="187"/>
      <c r="V154" s="103"/>
      <c r="W154" s="183"/>
      <c r="X154" s="190">
        <f t="shared" ref="X154" si="449">SUM(K154:W156)</f>
        <v>0</v>
      </c>
      <c r="Y154" s="168">
        <f t="shared" ref="Y154" si="450">X154/$J154</f>
        <v>0</v>
      </c>
      <c r="Z154" s="156">
        <f t="shared" ref="Z154" si="451">+K154/$J154</f>
        <v>0</v>
      </c>
      <c r="AA154" s="140">
        <f t="shared" ref="AA154" si="452">IF(L154=0,0,L154/$J154)</f>
        <v>0</v>
      </c>
      <c r="AB154" s="137">
        <f t="shared" ref="AB154" si="453">IF(M154=0,0,M154/$J154)</f>
        <v>0</v>
      </c>
      <c r="AC154" s="134">
        <f t="shared" ref="AC154" si="454">IF(N154=0,0,N154/$J154)</f>
        <v>0</v>
      </c>
      <c r="AD154" s="199">
        <f t="shared" ref="AD154" si="455">IF(O154=0,0,O154/$J154)</f>
        <v>0</v>
      </c>
      <c r="AE154" s="113">
        <f t="shared" ref="AE154" si="456">IF(P154=0,0,P154/J154)</f>
        <v>0</v>
      </c>
      <c r="AF154" s="251">
        <f t="shared" ref="AF154" si="457">IF(Q154=0,0,Q154/$J154)</f>
        <v>0</v>
      </c>
      <c r="AG154" s="239">
        <f t="shared" ref="AG154" si="458">IF(R154=0,0,R154/$J154)</f>
        <v>0</v>
      </c>
      <c r="AH154" s="242">
        <f t="shared" ref="AH154" si="459">IF(S154=0,0,S154/$J154)</f>
        <v>0</v>
      </c>
      <c r="AI154" s="246">
        <f t="shared" ref="AI154" si="460">IF(T154=0,0,T154/$J154)</f>
        <v>0</v>
      </c>
      <c r="AJ154" s="160">
        <f t="shared" ref="AJ154" si="461">IF(U154=0,0,U154/$J154)</f>
        <v>0</v>
      </c>
      <c r="AK154" s="178">
        <f t="shared" ref="AK154" si="462">IF(V154=0,0,V154/$J154)</f>
        <v>0</v>
      </c>
      <c r="AL154" s="204">
        <f t="shared" ref="AL154" si="463">IF(W154=0,0,W154/$J154)</f>
        <v>0</v>
      </c>
      <c r="AM154" s="90"/>
      <c r="AN154" s="102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8"/>
    </row>
    <row r="155" spans="1:52" ht="15" customHeight="1">
      <c r="A155" s="229"/>
      <c r="B155" s="229"/>
      <c r="C155" s="225"/>
      <c r="D155" s="225"/>
      <c r="E155" s="38"/>
      <c r="F155" s="79">
        <f>IF(E155=0,0,VLOOKUP(E155,'[1]TEMPS CYCLE'!B$3:C$49,2,FALSE))</f>
        <v>0</v>
      </c>
      <c r="G155" s="83"/>
      <c r="H155" s="19" t="str">
        <f>IF(E155=0,"",VLOOKUP(E155,TC!B$3:G$19,6,FALSE))</f>
        <v/>
      </c>
      <c r="I155" s="19" t="str">
        <f t="shared" si="357"/>
        <v/>
      </c>
      <c r="J155" s="128"/>
      <c r="K155" s="207"/>
      <c r="L155" s="125"/>
      <c r="M155" s="212"/>
      <c r="N155" s="274"/>
      <c r="O155" s="154"/>
      <c r="P155" s="196"/>
      <c r="Q155" s="181"/>
      <c r="R155" s="110"/>
      <c r="S155" s="107"/>
      <c r="T155" s="146"/>
      <c r="U155" s="188"/>
      <c r="V155" s="104"/>
      <c r="W155" s="163"/>
      <c r="X155" s="166"/>
      <c r="Y155" s="157"/>
      <c r="Z155" s="157"/>
      <c r="AA155" s="140"/>
      <c r="AB155" s="137"/>
      <c r="AC155" s="134"/>
      <c r="AD155" s="199"/>
      <c r="AE155" s="113"/>
      <c r="AF155" s="251"/>
      <c r="AG155" s="239"/>
      <c r="AH155" s="242"/>
      <c r="AI155" s="246"/>
      <c r="AJ155" s="160"/>
      <c r="AK155" s="176"/>
      <c r="AL155" s="204"/>
      <c r="AM155" s="90"/>
      <c r="AN155" s="102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</row>
    <row r="156" spans="1:52" ht="15.75" customHeight="1" thickBot="1">
      <c r="A156" s="230"/>
      <c r="B156" s="230"/>
      <c r="C156" s="226"/>
      <c r="D156" s="226"/>
      <c r="E156" s="40"/>
      <c r="F156" s="81">
        <f>IF(E156=0,0,VLOOKUP(E156,'[1]TEMPS CYCLE'!B$3:C$49,2,FALSE))</f>
        <v>0</v>
      </c>
      <c r="G156" s="86"/>
      <c r="H156" s="10" t="str">
        <f>IF(E156=0,"",VLOOKUP(E156,TC!B$3:G$19,6,FALSE))</f>
        <v/>
      </c>
      <c r="I156" s="10" t="str">
        <f t="shared" si="357"/>
        <v/>
      </c>
      <c r="J156" s="129"/>
      <c r="K156" s="227"/>
      <c r="L156" s="126"/>
      <c r="M156" s="244"/>
      <c r="N156" s="275"/>
      <c r="O156" s="270"/>
      <c r="P156" s="197"/>
      <c r="Q156" s="182"/>
      <c r="R156" s="111"/>
      <c r="S156" s="108"/>
      <c r="T156" s="259"/>
      <c r="U156" s="189"/>
      <c r="V156" s="105"/>
      <c r="W156" s="184"/>
      <c r="X156" s="191"/>
      <c r="Y156" s="169"/>
      <c r="Z156" s="158"/>
      <c r="AA156" s="192"/>
      <c r="AB156" s="193"/>
      <c r="AC156" s="194"/>
      <c r="AD156" s="250"/>
      <c r="AE156" s="114"/>
      <c r="AF156" s="252"/>
      <c r="AG156" s="254"/>
      <c r="AH156" s="255"/>
      <c r="AI156" s="253"/>
      <c r="AJ156" s="222"/>
      <c r="AK156" s="179"/>
      <c r="AL156" s="223"/>
      <c r="AM156" s="92"/>
      <c r="AN156" s="102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</row>
    <row r="157" spans="1:52" ht="15.75" customHeight="1">
      <c r="A157" s="228" t="s">
        <v>40</v>
      </c>
      <c r="B157" s="228">
        <f>+B151+1</f>
        <v>44560</v>
      </c>
      <c r="C157" s="231" t="s">
        <v>22</v>
      </c>
      <c r="D157" s="248"/>
      <c r="E157" s="37"/>
      <c r="F157" s="78">
        <f>IF(E157=0,0,VLOOKUP(E157,'[1]TEMPS CYCLE'!B$3:C$49,2,FALSE))</f>
        <v>0</v>
      </c>
      <c r="G157" s="82"/>
      <c r="H157" s="9" t="str">
        <f>IF(E157=0,"",VLOOKUP(E157,TC!B$3:G$19,6,FALSE))</f>
        <v/>
      </c>
      <c r="I157" s="9" t="str">
        <f t="shared" si="357"/>
        <v/>
      </c>
      <c r="J157" s="236">
        <v>720</v>
      </c>
      <c r="K157" s="206">
        <f t="shared" ref="K157" si="464">F157*G157+F158*G158+F159*G159</f>
        <v>0</v>
      </c>
      <c r="L157" s="209"/>
      <c r="M157" s="211"/>
      <c r="N157" s="214"/>
      <c r="O157" s="153"/>
      <c r="P157" s="216"/>
      <c r="Q157" s="148"/>
      <c r="R157" s="185"/>
      <c r="S157" s="218"/>
      <c r="T157" s="145"/>
      <c r="U157" s="201"/>
      <c r="V157" s="143"/>
      <c r="W157" s="162"/>
      <c r="X157" s="165">
        <f t="shared" ref="X157" si="465">SUM(K157:W159)</f>
        <v>0</v>
      </c>
      <c r="Y157" s="168">
        <f t="shared" ref="Y157" si="466">X157/$J157</f>
        <v>0</v>
      </c>
      <c r="Z157" s="168">
        <f t="shared" ref="Z157" si="467">+K157/$J157</f>
        <v>0</v>
      </c>
      <c r="AA157" s="139">
        <f>IF(L157=0,0,L157/$J157)</f>
        <v>0</v>
      </c>
      <c r="AB157" s="136">
        <f t="shared" ref="AB157" si="468">IF(M157=0,0,M157/$J157)</f>
        <v>0</v>
      </c>
      <c r="AC157" s="133">
        <f t="shared" ref="AC157" si="469">IF(N157=0,0,N157/$J157)</f>
        <v>0</v>
      </c>
      <c r="AD157" s="198">
        <f t="shared" ref="AD157" si="470">IF(O157=0,0,O157/$J157)</f>
        <v>0</v>
      </c>
      <c r="AE157" s="151">
        <f t="shared" ref="AE157" si="471">IF(P157=0,0,P157/J157)</f>
        <v>0</v>
      </c>
      <c r="AF157" s="256">
        <f>IF(Q157=0,0,Q157/$J157)</f>
        <v>0</v>
      </c>
      <c r="AG157" s="238">
        <f t="shared" ref="AG157" si="472">IF(R157=0,0,R157/$J157)</f>
        <v>0</v>
      </c>
      <c r="AH157" s="241">
        <f t="shared" ref="AH157" si="473">IF(S157=0,0,S157/$J157)</f>
        <v>0</v>
      </c>
      <c r="AI157" s="245">
        <f>IF(T157=0,0,T157/$J157)</f>
        <v>0</v>
      </c>
      <c r="AJ157" s="159">
        <f t="shared" ref="AJ157:AK157" si="474">IF(U157=0,0,U157/$J157)</f>
        <v>0</v>
      </c>
      <c r="AK157" s="176">
        <f t="shared" si="474"/>
        <v>0</v>
      </c>
      <c r="AL157" s="203">
        <f t="shared" ref="AL157" si="475">IF(W157=0,0,W157/$J157)</f>
        <v>0</v>
      </c>
      <c r="AM157" s="90"/>
      <c r="AN157" s="102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8"/>
    </row>
    <row r="158" spans="1:52" ht="15" customHeight="1">
      <c r="A158" s="229"/>
      <c r="B158" s="229"/>
      <c r="C158" s="232"/>
      <c r="D158" s="225"/>
      <c r="E158" s="38"/>
      <c r="F158" s="79">
        <f>IF(E158=0,0,VLOOKUP(E158,'[1]TEMPS CYCLE'!B$3:C$49,2,FALSE))</f>
        <v>0</v>
      </c>
      <c r="G158" s="83"/>
      <c r="H158" s="19" t="str">
        <f>IF(E158=0,"",VLOOKUP(E158,TC!B$3:G$19,6,FALSE))</f>
        <v/>
      </c>
      <c r="I158" s="19" t="str">
        <f t="shared" si="357"/>
        <v/>
      </c>
      <c r="J158" s="128"/>
      <c r="K158" s="207"/>
      <c r="L158" s="125"/>
      <c r="M158" s="212"/>
      <c r="N158" s="119"/>
      <c r="O158" s="154"/>
      <c r="P158" s="196"/>
      <c r="Q158" s="149"/>
      <c r="R158" s="110"/>
      <c r="S158" s="107"/>
      <c r="T158" s="146"/>
      <c r="U158" s="188"/>
      <c r="V158" s="143"/>
      <c r="W158" s="163"/>
      <c r="X158" s="166"/>
      <c r="Y158" s="157"/>
      <c r="Z158" s="157"/>
      <c r="AA158" s="140"/>
      <c r="AB158" s="137"/>
      <c r="AC158" s="134"/>
      <c r="AD158" s="199"/>
      <c r="AE158" s="113"/>
      <c r="AF158" s="251"/>
      <c r="AG158" s="239"/>
      <c r="AH158" s="242"/>
      <c r="AI158" s="246"/>
      <c r="AJ158" s="160"/>
      <c r="AK158" s="176"/>
      <c r="AL158" s="204"/>
      <c r="AM158" s="90"/>
      <c r="AN158" s="102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8"/>
    </row>
    <row r="159" spans="1:52" ht="15.75" customHeight="1" thickBot="1">
      <c r="A159" s="229"/>
      <c r="B159" s="229"/>
      <c r="C159" s="233"/>
      <c r="D159" s="249"/>
      <c r="E159" s="39"/>
      <c r="F159" s="80">
        <f>IF(E159=0,0,VLOOKUP(E159,'[1]TEMPS CYCLE'!B$3:C$49,2,FALSE))</f>
        <v>0</v>
      </c>
      <c r="G159" s="84"/>
      <c r="H159" s="20" t="str">
        <f>IF(E159=0,"",VLOOKUP(E159,TC!B$3:G$19,6,FALSE))</f>
        <v/>
      </c>
      <c r="I159" s="20" t="str">
        <f t="shared" si="357"/>
        <v/>
      </c>
      <c r="J159" s="237"/>
      <c r="K159" s="208"/>
      <c r="L159" s="210"/>
      <c r="M159" s="213"/>
      <c r="N159" s="215"/>
      <c r="O159" s="155"/>
      <c r="P159" s="217"/>
      <c r="Q159" s="150"/>
      <c r="R159" s="186"/>
      <c r="S159" s="219"/>
      <c r="T159" s="147"/>
      <c r="U159" s="202"/>
      <c r="V159" s="144"/>
      <c r="W159" s="164"/>
      <c r="X159" s="167"/>
      <c r="Y159" s="169"/>
      <c r="Z159" s="169"/>
      <c r="AA159" s="141"/>
      <c r="AB159" s="138"/>
      <c r="AC159" s="135"/>
      <c r="AD159" s="200"/>
      <c r="AE159" s="152"/>
      <c r="AF159" s="257"/>
      <c r="AG159" s="240"/>
      <c r="AH159" s="243"/>
      <c r="AI159" s="247"/>
      <c r="AJ159" s="161"/>
      <c r="AK159" s="177"/>
      <c r="AL159" s="205"/>
      <c r="AM159" s="91"/>
      <c r="AN159" s="102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8"/>
    </row>
    <row r="160" spans="1:52" ht="15.75" customHeight="1" thickTop="1">
      <c r="A160" s="229"/>
      <c r="B160" s="229"/>
      <c r="C160" s="224" t="s">
        <v>26</v>
      </c>
      <c r="D160" s="224"/>
      <c r="E160" s="38"/>
      <c r="F160" s="79">
        <f>IF(E160=0,0,VLOOKUP(E160,'[1]TEMPS CYCLE'!B$3:C$49,2,FALSE))</f>
        <v>0</v>
      </c>
      <c r="G160" s="85"/>
      <c r="H160" s="7" t="str">
        <f>IF(E160=0,"",VLOOKUP(E160,TC!B$3:G$19,6,FALSE))</f>
        <v/>
      </c>
      <c r="I160" s="7" t="str">
        <f t="shared" si="357"/>
        <v/>
      </c>
      <c r="J160" s="236">
        <v>720</v>
      </c>
      <c r="K160" s="266">
        <f>F160*G160+F161*G161+F162*G162</f>
        <v>0</v>
      </c>
      <c r="L160" s="267"/>
      <c r="M160" s="268"/>
      <c r="N160" s="285"/>
      <c r="O160" s="269"/>
      <c r="P160" s="195"/>
      <c r="Q160" s="180"/>
      <c r="R160" s="264"/>
      <c r="S160" s="265"/>
      <c r="T160" s="263"/>
      <c r="U160" s="187"/>
      <c r="V160" s="103"/>
      <c r="W160" s="183"/>
      <c r="X160" s="190">
        <f t="shared" ref="X160" si="476">SUM(K160:W162)</f>
        <v>0</v>
      </c>
      <c r="Y160" s="168">
        <f t="shared" ref="Y160" si="477">X160/$J160</f>
        <v>0</v>
      </c>
      <c r="Z160" s="156">
        <f t="shared" ref="Z160" si="478">+K160/$J160</f>
        <v>0</v>
      </c>
      <c r="AA160" s="140">
        <f>IF(L160=0,0,L160/$J160)</f>
        <v>0</v>
      </c>
      <c r="AB160" s="137">
        <f>IF(M160=0,0,M160/$J160)</f>
        <v>0</v>
      </c>
      <c r="AC160" s="134">
        <f t="shared" ref="AC160" si="479">IF(N160=0,0,N160/$J160)</f>
        <v>0</v>
      </c>
      <c r="AD160" s="199">
        <f t="shared" ref="AD160" si="480">IF(O160=0,0,O160/$J160)</f>
        <v>0</v>
      </c>
      <c r="AE160" s="112">
        <f t="shared" ref="AE160" si="481">IF(P160=0,0,P160/J160)</f>
        <v>0</v>
      </c>
      <c r="AF160" s="251">
        <f t="shared" ref="AF160" si="482">IF(Q160=0,0,Q160/$J160)</f>
        <v>0</v>
      </c>
      <c r="AG160" s="239">
        <f t="shared" ref="AG160" si="483">IF(R160=0,0,R160/$J160)</f>
        <v>0</v>
      </c>
      <c r="AH160" s="242">
        <f t="shared" ref="AH160" si="484">IF(S160=0,0,S160/$J160)</f>
        <v>0</v>
      </c>
      <c r="AI160" s="246">
        <f>IF(T160=0,0,T160/$J160)</f>
        <v>0</v>
      </c>
      <c r="AJ160" s="160">
        <f t="shared" ref="AJ160:AK160" si="485">IF(U160=0,0,U160/$J160)</f>
        <v>0</v>
      </c>
      <c r="AK160" s="178">
        <f t="shared" si="485"/>
        <v>0</v>
      </c>
      <c r="AL160" s="204">
        <f t="shared" ref="AL160" si="486">IF(W160=0,0,W160/$J160)</f>
        <v>0</v>
      </c>
      <c r="AM160" s="90"/>
      <c r="AN160" s="102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8"/>
    </row>
    <row r="161" spans="1:51" ht="15" customHeight="1">
      <c r="A161" s="229"/>
      <c r="B161" s="229"/>
      <c r="C161" s="225"/>
      <c r="D161" s="225"/>
      <c r="E161" s="38"/>
      <c r="F161" s="79">
        <f>IF(E161=0,0,VLOOKUP(E161,'[1]TEMPS CYCLE'!B$3:C$49,2,FALSE))</f>
        <v>0</v>
      </c>
      <c r="G161" s="83"/>
      <c r="H161" s="19" t="str">
        <f>IF(E161=0,"",VLOOKUP(E161,TC!B$3:G$19,6,FALSE))</f>
        <v/>
      </c>
      <c r="I161" s="19" t="str">
        <f t="shared" si="357"/>
        <v/>
      </c>
      <c r="J161" s="128"/>
      <c r="K161" s="207"/>
      <c r="L161" s="125"/>
      <c r="M161" s="212"/>
      <c r="N161" s="274"/>
      <c r="O161" s="154"/>
      <c r="P161" s="196"/>
      <c r="Q161" s="181"/>
      <c r="R161" s="110"/>
      <c r="S161" s="107"/>
      <c r="T161" s="146"/>
      <c r="U161" s="188"/>
      <c r="V161" s="104"/>
      <c r="W161" s="163"/>
      <c r="X161" s="166"/>
      <c r="Y161" s="157"/>
      <c r="Z161" s="157"/>
      <c r="AA161" s="140"/>
      <c r="AB161" s="137"/>
      <c r="AC161" s="134"/>
      <c r="AD161" s="199"/>
      <c r="AE161" s="113"/>
      <c r="AF161" s="251"/>
      <c r="AG161" s="239"/>
      <c r="AH161" s="242"/>
      <c r="AI161" s="246"/>
      <c r="AJ161" s="160"/>
      <c r="AK161" s="176"/>
      <c r="AL161" s="204"/>
      <c r="AM161" s="90"/>
      <c r="AN161" s="102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</row>
    <row r="162" spans="1:51" ht="15.75" customHeight="1" thickBot="1">
      <c r="A162" s="230"/>
      <c r="B162" s="230"/>
      <c r="C162" s="226"/>
      <c r="D162" s="226"/>
      <c r="E162" s="40"/>
      <c r="F162" s="81">
        <f>IF(E162=0,0,VLOOKUP(E162,'[1]TEMPS CYCLE'!B$3:C$49,2,FALSE))</f>
        <v>0</v>
      </c>
      <c r="G162" s="86"/>
      <c r="H162" s="10" t="str">
        <f>IF(E162=0,"",VLOOKUP(E162,TC!B$3:G$19,6,FALSE))</f>
        <v/>
      </c>
      <c r="I162" s="10" t="str">
        <f t="shared" si="357"/>
        <v/>
      </c>
      <c r="J162" s="129"/>
      <c r="K162" s="227"/>
      <c r="L162" s="126"/>
      <c r="M162" s="244"/>
      <c r="N162" s="275"/>
      <c r="O162" s="270"/>
      <c r="P162" s="197"/>
      <c r="Q162" s="182"/>
      <c r="R162" s="111"/>
      <c r="S162" s="108"/>
      <c r="T162" s="259"/>
      <c r="U162" s="189"/>
      <c r="V162" s="105"/>
      <c r="W162" s="184"/>
      <c r="X162" s="191"/>
      <c r="Y162" s="169"/>
      <c r="Z162" s="158"/>
      <c r="AA162" s="192"/>
      <c r="AB162" s="193"/>
      <c r="AC162" s="194"/>
      <c r="AD162" s="250"/>
      <c r="AE162" s="114"/>
      <c r="AF162" s="252"/>
      <c r="AG162" s="254"/>
      <c r="AH162" s="255"/>
      <c r="AI162" s="253"/>
      <c r="AJ162" s="222"/>
      <c r="AK162" s="179"/>
      <c r="AL162" s="223"/>
      <c r="AM162" s="92"/>
      <c r="AN162" s="102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</row>
    <row r="163" spans="1:51" ht="19.5" thickBot="1">
      <c r="Y163" s="32"/>
      <c r="Z163" s="32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51" ht="37.5" customHeight="1" thickBot="1">
      <c r="H164" s="299">
        <f>SUM(I7:I162)</f>
        <v>28550.937759750002</v>
      </c>
      <c r="I164" s="299"/>
      <c r="J164" s="21" t="s">
        <v>60</v>
      </c>
      <c r="Y164" s="22">
        <f>AVERAGE(Y7:Y162)</f>
        <v>0.2976192490532592</v>
      </c>
      <c r="Z164" s="22"/>
      <c r="AA164" s="23">
        <f t="shared" ref="AA164:AL164" si="487">AVERAGE(AA7:AA162)</f>
        <v>8.0128205128205125E-4</v>
      </c>
      <c r="AB164" s="24">
        <f t="shared" si="487"/>
        <v>8.0128205128205125E-4</v>
      </c>
      <c r="AC164" s="25">
        <f t="shared" si="487"/>
        <v>0</v>
      </c>
      <c r="AD164" s="26">
        <f t="shared" si="487"/>
        <v>0</v>
      </c>
      <c r="AE164" s="43">
        <f t="shared" si="487"/>
        <v>0</v>
      </c>
      <c r="AF164" s="27">
        <f t="shared" si="487"/>
        <v>0.13141025641025642</v>
      </c>
      <c r="AG164" s="28">
        <f t="shared" si="487"/>
        <v>0</v>
      </c>
      <c r="AH164" s="29">
        <f t="shared" si="487"/>
        <v>0</v>
      </c>
      <c r="AI164" s="46">
        <f t="shared" si="487"/>
        <v>0</v>
      </c>
      <c r="AJ164" s="30">
        <f t="shared" si="487"/>
        <v>0</v>
      </c>
      <c r="AK164" s="67">
        <f t="shared" si="487"/>
        <v>0</v>
      </c>
      <c r="AL164" s="31">
        <f t="shared" si="487"/>
        <v>6.7307692307692304E-2</v>
      </c>
    </row>
    <row r="165" spans="1:51">
      <c r="AE165" s="42"/>
    </row>
    <row r="166" spans="1:51" ht="22.5">
      <c r="Y166" s="68"/>
      <c r="Z166" s="68"/>
      <c r="AA166" s="69"/>
      <c r="AB166" s="69"/>
      <c r="AC166" s="69"/>
      <c r="AD166" s="69"/>
      <c r="AE166" s="69"/>
      <c r="AF166" s="70"/>
      <c r="AG166" s="70"/>
      <c r="AH166" s="70"/>
      <c r="AI166" s="71"/>
      <c r="AJ166" s="70"/>
      <c r="AK166" s="72"/>
      <c r="AL166" s="73"/>
    </row>
    <row r="167" spans="1:51">
      <c r="Y167" s="77"/>
      <c r="Z167" s="77"/>
    </row>
    <row r="168" spans="1:51">
      <c r="Y168" s="77"/>
      <c r="Z168" s="77"/>
    </row>
    <row r="169" spans="1:51">
      <c r="Y169" s="77"/>
      <c r="Z169" s="77"/>
    </row>
    <row r="170" spans="1:51">
      <c r="Y170" s="77"/>
      <c r="Z170" s="77"/>
    </row>
    <row r="171" spans="1:51">
      <c r="Y171" s="77"/>
      <c r="Z171" s="77"/>
    </row>
    <row r="172" spans="1:51">
      <c r="Y172" s="77"/>
      <c r="Z172" s="77"/>
    </row>
    <row r="173" spans="1:51">
      <c r="Y173" s="77"/>
      <c r="Z173" s="77"/>
    </row>
    <row r="174" spans="1:51">
      <c r="Y174" s="77"/>
      <c r="Z174" s="77"/>
    </row>
    <row r="175" spans="1:51">
      <c r="Y175" s="77"/>
      <c r="Z175" s="77"/>
    </row>
    <row r="176" spans="1:51">
      <c r="Y176" s="77"/>
      <c r="Z176" s="77"/>
    </row>
    <row r="177" spans="25:26">
      <c r="Y177" s="77"/>
      <c r="Z177" s="77"/>
    </row>
    <row r="178" spans="25:26">
      <c r="Y178" s="77"/>
      <c r="Z178" s="77"/>
    </row>
    <row r="179" spans="25:26">
      <c r="Y179" s="77"/>
      <c r="Z179" s="77"/>
    </row>
  </sheetData>
  <mergeCells count="1717">
    <mergeCell ref="Z148:Z150"/>
    <mergeCell ref="Z151:Z153"/>
    <mergeCell ref="Z154:Z156"/>
    <mergeCell ref="Z157:Z159"/>
    <mergeCell ref="Z160:Z162"/>
    <mergeCell ref="Z64:Z66"/>
    <mergeCell ref="Z67:Z69"/>
    <mergeCell ref="Z70:Z72"/>
    <mergeCell ref="Z73:Z75"/>
    <mergeCell ref="Z76:Z78"/>
    <mergeCell ref="Z79:Z81"/>
    <mergeCell ref="Z82:Z84"/>
    <mergeCell ref="Z85:Z87"/>
    <mergeCell ref="Z88:Z90"/>
    <mergeCell ref="Z91:Z93"/>
    <mergeCell ref="Z94:Z96"/>
    <mergeCell ref="Z97:Z99"/>
    <mergeCell ref="Z100:Z102"/>
    <mergeCell ref="Z103:Z105"/>
    <mergeCell ref="Z106:Z108"/>
    <mergeCell ref="Z109:Z111"/>
    <mergeCell ref="Z112:Z114"/>
    <mergeCell ref="AK130:AK132"/>
    <mergeCell ref="AK133:AK135"/>
    <mergeCell ref="AK136:AK138"/>
    <mergeCell ref="AK139:AK141"/>
    <mergeCell ref="AK142:AK144"/>
    <mergeCell ref="AK145:AK147"/>
    <mergeCell ref="AK148:AK150"/>
    <mergeCell ref="AK151:AK153"/>
    <mergeCell ref="AK154:AK156"/>
    <mergeCell ref="AK55:AK57"/>
    <mergeCell ref="AK58:AK60"/>
    <mergeCell ref="AK61:AK63"/>
    <mergeCell ref="AK64:AK66"/>
    <mergeCell ref="AK67:AK69"/>
    <mergeCell ref="AK70:AK72"/>
    <mergeCell ref="AK73:AK75"/>
    <mergeCell ref="AK76:AK78"/>
    <mergeCell ref="AK79:AK81"/>
    <mergeCell ref="AK82:AK84"/>
    <mergeCell ref="AK85:AK87"/>
    <mergeCell ref="AK88:AK90"/>
    <mergeCell ref="AK91:AK93"/>
    <mergeCell ref="AK94:AK96"/>
    <mergeCell ref="AK97:AK99"/>
    <mergeCell ref="AK100:AK102"/>
    <mergeCell ref="AK106:AK108"/>
    <mergeCell ref="AG160:AG162"/>
    <mergeCell ref="AH160:AH162"/>
    <mergeCell ref="AJ160:AJ162"/>
    <mergeCell ref="AI160:AI162"/>
    <mergeCell ref="AL160:AL162"/>
    <mergeCell ref="AN160:AN16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V43:V45"/>
    <mergeCell ref="V46:V48"/>
    <mergeCell ref="V49:V51"/>
    <mergeCell ref="V52:V54"/>
    <mergeCell ref="V64:V66"/>
    <mergeCell ref="V67:V69"/>
    <mergeCell ref="V70:V72"/>
    <mergeCell ref="V73:V75"/>
    <mergeCell ref="V76:V78"/>
    <mergeCell ref="V79:V81"/>
    <mergeCell ref="AB103:AB105"/>
    <mergeCell ref="AC103:AC105"/>
    <mergeCell ref="AK13:AK15"/>
    <mergeCell ref="AK16:AK18"/>
    <mergeCell ref="AF157:AF159"/>
    <mergeCell ref="AG157:AG159"/>
    <mergeCell ref="AH157:AH159"/>
    <mergeCell ref="AJ157:AJ159"/>
    <mergeCell ref="AI157:AI159"/>
    <mergeCell ref="AL157:AL159"/>
    <mergeCell ref="AN157:AN159"/>
    <mergeCell ref="C160:C162"/>
    <mergeCell ref="D160:D162"/>
    <mergeCell ref="J160:J162"/>
    <mergeCell ref="K160:K162"/>
    <mergeCell ref="L160:L162"/>
    <mergeCell ref="M160:M162"/>
    <mergeCell ref="N160:N162"/>
    <mergeCell ref="O160:O162"/>
    <mergeCell ref="P160:P162"/>
    <mergeCell ref="Q160:Q162"/>
    <mergeCell ref="R160:R162"/>
    <mergeCell ref="S160:S162"/>
    <mergeCell ref="U160:U162"/>
    <mergeCell ref="T160:T162"/>
    <mergeCell ref="W160:W162"/>
    <mergeCell ref="X160:X162"/>
    <mergeCell ref="AK157:AK159"/>
    <mergeCell ref="AK160:AK162"/>
    <mergeCell ref="Y160:Y162"/>
    <mergeCell ref="AA160:AA162"/>
    <mergeCell ref="AB160:AB162"/>
    <mergeCell ref="AC160:AC162"/>
    <mergeCell ref="AD160:AD162"/>
    <mergeCell ref="AE160:AE162"/>
    <mergeCell ref="AF160:AF162"/>
    <mergeCell ref="AA157:AA159"/>
    <mergeCell ref="AB157:AB159"/>
    <mergeCell ref="AC157:AC159"/>
    <mergeCell ref="AD157:AD159"/>
    <mergeCell ref="AE157:AE159"/>
    <mergeCell ref="A157:A162"/>
    <mergeCell ref="B157:B162"/>
    <mergeCell ref="C157:C159"/>
    <mergeCell ref="D157:D159"/>
    <mergeCell ref="J157:J159"/>
    <mergeCell ref="K157:K159"/>
    <mergeCell ref="L157:L159"/>
    <mergeCell ref="M157:M159"/>
    <mergeCell ref="N157:N159"/>
    <mergeCell ref="O157:O159"/>
    <mergeCell ref="P157:P159"/>
    <mergeCell ref="Q157:Q159"/>
    <mergeCell ref="R157:R159"/>
    <mergeCell ref="S157:S159"/>
    <mergeCell ref="U157:U159"/>
    <mergeCell ref="T157:T159"/>
    <mergeCell ref="W157:W159"/>
    <mergeCell ref="V157:V159"/>
    <mergeCell ref="V160:V162"/>
    <mergeCell ref="X157:X159"/>
    <mergeCell ref="Y157:Y159"/>
    <mergeCell ref="P52:P54"/>
    <mergeCell ref="P55:P57"/>
    <mergeCell ref="P58:P60"/>
    <mergeCell ref="P61:P63"/>
    <mergeCell ref="P64:P66"/>
    <mergeCell ref="P13:P15"/>
    <mergeCell ref="P16:P18"/>
    <mergeCell ref="P19:P21"/>
    <mergeCell ref="P22:P24"/>
    <mergeCell ref="P25:P27"/>
    <mergeCell ref="P28:P30"/>
    <mergeCell ref="P31:P33"/>
    <mergeCell ref="AI154:AI156"/>
    <mergeCell ref="AG154:AG156"/>
    <mergeCell ref="AH154:AH156"/>
    <mergeCell ref="R151:R153"/>
    <mergeCell ref="S151:S153"/>
    <mergeCell ref="U151:U153"/>
    <mergeCell ref="W151:W153"/>
    <mergeCell ref="AE16:AE18"/>
    <mergeCell ref="AE19:AE21"/>
    <mergeCell ref="AH118:AH120"/>
    <mergeCell ref="Y130:Y132"/>
    <mergeCell ref="S67:S69"/>
    <mergeCell ref="U67:U69"/>
    <mergeCell ref="W67:W69"/>
    <mergeCell ref="X67:X69"/>
    <mergeCell ref="AA40:AA42"/>
    <mergeCell ref="AB40:AB42"/>
    <mergeCell ref="AC40:AC42"/>
    <mergeCell ref="Z13:Z15"/>
    <mergeCell ref="Z16:Z18"/>
    <mergeCell ref="AJ154:AJ156"/>
    <mergeCell ref="AL154:AL156"/>
    <mergeCell ref="Y154:Y156"/>
    <mergeCell ref="AA154:AA156"/>
    <mergeCell ref="AB154:AB156"/>
    <mergeCell ref="AC154:AC156"/>
    <mergeCell ref="AD154:AD156"/>
    <mergeCell ref="AF154:AF156"/>
    <mergeCell ref="T154:T156"/>
    <mergeCell ref="R154:R156"/>
    <mergeCell ref="L154:L156"/>
    <mergeCell ref="AN151:AN153"/>
    <mergeCell ref="D154:D156"/>
    <mergeCell ref="AF151:AF153"/>
    <mergeCell ref="AI151:AI153"/>
    <mergeCell ref="AG151:AG153"/>
    <mergeCell ref="AH151:AH153"/>
    <mergeCell ref="AJ151:AJ153"/>
    <mergeCell ref="M154:M156"/>
    <mergeCell ref="N154:N156"/>
    <mergeCell ref="O154:O156"/>
    <mergeCell ref="Q154:Q156"/>
    <mergeCell ref="S154:S156"/>
    <mergeCell ref="AL151:AL153"/>
    <mergeCell ref="X151:X153"/>
    <mergeCell ref="Y151:Y153"/>
    <mergeCell ref="AA151:AA153"/>
    <mergeCell ref="AB151:AB153"/>
    <mergeCell ref="AC151:AC153"/>
    <mergeCell ref="AD151:AD153"/>
    <mergeCell ref="Q151:Q153"/>
    <mergeCell ref="T151:T153"/>
    <mergeCell ref="AL127:AL129"/>
    <mergeCell ref="AL61:AL63"/>
    <mergeCell ref="AE46:AE48"/>
    <mergeCell ref="AE49:AE51"/>
    <mergeCell ref="AE37:AE39"/>
    <mergeCell ref="AE43:AE45"/>
    <mergeCell ref="AJ49:AJ51"/>
    <mergeCell ref="Y67:Y69"/>
    <mergeCell ref="AE67:AE69"/>
    <mergeCell ref="AJ124:AJ126"/>
    <mergeCell ref="R127:R129"/>
    <mergeCell ref="S127:S129"/>
    <mergeCell ref="U127:U129"/>
    <mergeCell ref="W127:W129"/>
    <mergeCell ref="X127:X129"/>
    <mergeCell ref="Y127:Y129"/>
    <mergeCell ref="AF124:AF126"/>
    <mergeCell ref="AI124:AI126"/>
    <mergeCell ref="AI127:AI129"/>
    <mergeCell ref="AL112:AL114"/>
    <mergeCell ref="AK115:AK117"/>
    <mergeCell ref="AK118:AK120"/>
    <mergeCell ref="AK121:AK123"/>
    <mergeCell ref="AK124:AK126"/>
    <mergeCell ref="AK127:AK129"/>
    <mergeCell ref="Z37:Z39"/>
    <mergeCell ref="Z40:Z42"/>
    <mergeCell ref="Z43:Z45"/>
    <mergeCell ref="Z46:Z48"/>
    <mergeCell ref="Z49:Z51"/>
    <mergeCell ref="Z52:Z54"/>
    <mergeCell ref="Z55:Z57"/>
    <mergeCell ref="AK19:AK21"/>
    <mergeCell ref="AK22:AK24"/>
    <mergeCell ref="AK25:AK27"/>
    <mergeCell ref="AK28:AK30"/>
    <mergeCell ref="AK31:AK33"/>
    <mergeCell ref="AK34:AK36"/>
    <mergeCell ref="AK37:AK39"/>
    <mergeCell ref="AK40:AK42"/>
    <mergeCell ref="AG124:AG126"/>
    <mergeCell ref="S124:S126"/>
    <mergeCell ref="U124:U126"/>
    <mergeCell ref="AE40:AE42"/>
    <mergeCell ref="AC58:AC60"/>
    <mergeCell ref="AJ118:AJ120"/>
    <mergeCell ref="AL118:AL120"/>
    <mergeCell ref="AJ115:AJ117"/>
    <mergeCell ref="AL115:AL117"/>
    <mergeCell ref="S70:S72"/>
    <mergeCell ref="AG67:AG69"/>
    <mergeCell ref="AH67:AH69"/>
    <mergeCell ref="AJ67:AJ69"/>
    <mergeCell ref="AL67:AL69"/>
    <mergeCell ref="AH61:AH63"/>
    <mergeCell ref="AE34:AE36"/>
    <mergeCell ref="Z19:Z21"/>
    <mergeCell ref="Z22:Z24"/>
    <mergeCell ref="Z25:Z27"/>
    <mergeCell ref="Z28:Z30"/>
    <mergeCell ref="Z31:Z33"/>
    <mergeCell ref="Z34:Z36"/>
    <mergeCell ref="Z58:Z60"/>
    <mergeCell ref="Z61:Z63"/>
    <mergeCell ref="P43:P45"/>
    <mergeCell ref="AE7:AE9"/>
    <mergeCell ref="AE10:AE12"/>
    <mergeCell ref="AE13:AE15"/>
    <mergeCell ref="AE31:AE33"/>
    <mergeCell ref="R7:R9"/>
    <mergeCell ref="AE55:AE57"/>
    <mergeCell ref="V55:V57"/>
    <mergeCell ref="M91:M93"/>
    <mergeCell ref="M85:M87"/>
    <mergeCell ref="AJ82:AJ84"/>
    <mergeCell ref="P67:P69"/>
    <mergeCell ref="P70:P72"/>
    <mergeCell ref="Q70:Q72"/>
    <mergeCell ref="AF67:AF69"/>
    <mergeCell ref="AI67:AI69"/>
    <mergeCell ref="R67:R69"/>
    <mergeCell ref="AI10:AI12"/>
    <mergeCell ref="AH46:AH48"/>
    <mergeCell ref="AJ46:AJ48"/>
    <mergeCell ref="AH40:AH42"/>
    <mergeCell ref="AJ40:AJ42"/>
    <mergeCell ref="AI31:AI33"/>
    <mergeCell ref="AC22:AC24"/>
    <mergeCell ref="AD22:AD24"/>
    <mergeCell ref="AF22:AF24"/>
    <mergeCell ref="AI22:AI24"/>
    <mergeCell ref="AG22:AG24"/>
    <mergeCell ref="AJ10:AJ12"/>
    <mergeCell ref="AE52:AE54"/>
    <mergeCell ref="P46:P48"/>
    <mergeCell ref="P49:P51"/>
    <mergeCell ref="AB67:AB69"/>
    <mergeCell ref="AC67:AC69"/>
    <mergeCell ref="AF121:AF123"/>
    <mergeCell ref="AI121:AI123"/>
    <mergeCell ref="R121:R123"/>
    <mergeCell ref="S121:S123"/>
    <mergeCell ref="N91:N93"/>
    <mergeCell ref="AF88:AF90"/>
    <mergeCell ref="AI88:AI90"/>
    <mergeCell ref="AG88:AG90"/>
    <mergeCell ref="AH88:AH90"/>
    <mergeCell ref="AJ88:AJ90"/>
    <mergeCell ref="N85:N87"/>
    <mergeCell ref="AF82:AF84"/>
    <mergeCell ref="AI82:AI84"/>
    <mergeCell ref="AG82:AG84"/>
    <mergeCell ref="AH82:AH84"/>
    <mergeCell ref="A7:A12"/>
    <mergeCell ref="B7:B12"/>
    <mergeCell ref="C7:C9"/>
    <mergeCell ref="C10:C12"/>
    <mergeCell ref="D7:D9"/>
    <mergeCell ref="J7:J9"/>
    <mergeCell ref="K7:K9"/>
    <mergeCell ref="L7:L9"/>
    <mergeCell ref="K10:K12"/>
    <mergeCell ref="Q10:Q12"/>
    <mergeCell ref="T10:T12"/>
    <mergeCell ref="AD7:AD9"/>
    <mergeCell ref="AF7:AF9"/>
    <mergeCell ref="AI7:AI9"/>
    <mergeCell ref="AG7:AG9"/>
    <mergeCell ref="AH7:AH9"/>
    <mergeCell ref="AA10:AA12"/>
    <mergeCell ref="AB10:AB12"/>
    <mergeCell ref="AC10:AC12"/>
    <mergeCell ref="AD10:AD12"/>
    <mergeCell ref="AF10:AF12"/>
    <mergeCell ref="S7:S9"/>
    <mergeCell ref="U7:U9"/>
    <mergeCell ref="M7:M9"/>
    <mergeCell ref="N7:N9"/>
    <mergeCell ref="U10:U12"/>
    <mergeCell ref="W10:W12"/>
    <mergeCell ref="X10:X12"/>
    <mergeCell ref="Y10:Y12"/>
    <mergeCell ref="AG10:AG12"/>
    <mergeCell ref="AH10:AH12"/>
    <mergeCell ref="Z7:Z9"/>
    <mergeCell ref="Q40:Q42"/>
    <mergeCell ref="T40:T42"/>
    <mergeCell ref="C40:C42"/>
    <mergeCell ref="D40:D42"/>
    <mergeCell ref="J40:J42"/>
    <mergeCell ref="K40:K42"/>
    <mergeCell ref="K37:K39"/>
    <mergeCell ref="L37:L39"/>
    <mergeCell ref="M37:M39"/>
    <mergeCell ref="N37:N39"/>
    <mergeCell ref="N31:N33"/>
    <mergeCell ref="Q31:Q33"/>
    <mergeCell ref="T31:T33"/>
    <mergeCell ref="R31:R33"/>
    <mergeCell ref="O37:O39"/>
    <mergeCell ref="Q37:Q39"/>
    <mergeCell ref="C37:C39"/>
    <mergeCell ref="D37:D39"/>
    <mergeCell ref="J37:J39"/>
    <mergeCell ref="C34:C36"/>
    <mergeCell ref="D34:D36"/>
    <mergeCell ref="J34:J36"/>
    <mergeCell ref="K34:K36"/>
    <mergeCell ref="L34:L36"/>
    <mergeCell ref="P34:P36"/>
    <mergeCell ref="P37:P39"/>
    <mergeCell ref="P40:P42"/>
    <mergeCell ref="N16:N18"/>
    <mergeCell ref="O16:O18"/>
    <mergeCell ref="A133:A138"/>
    <mergeCell ref="B133:B138"/>
    <mergeCell ref="C109:C111"/>
    <mergeCell ref="A103:A108"/>
    <mergeCell ref="B103:B108"/>
    <mergeCell ref="A97:A102"/>
    <mergeCell ref="B97:B102"/>
    <mergeCell ref="A91:A96"/>
    <mergeCell ref="B91:B96"/>
    <mergeCell ref="A85:A90"/>
    <mergeCell ref="B85:B90"/>
    <mergeCell ref="A127:A132"/>
    <mergeCell ref="B127:B132"/>
    <mergeCell ref="C127:C129"/>
    <mergeCell ref="A115:A120"/>
    <mergeCell ref="B115:B120"/>
    <mergeCell ref="A79:A84"/>
    <mergeCell ref="B79:B84"/>
    <mergeCell ref="A55:A60"/>
    <mergeCell ref="B55:B60"/>
    <mergeCell ref="D130:D132"/>
    <mergeCell ref="J130:J132"/>
    <mergeCell ref="K130:K132"/>
    <mergeCell ref="L130:L132"/>
    <mergeCell ref="D127:D129"/>
    <mergeCell ref="J127:J129"/>
    <mergeCell ref="A37:A42"/>
    <mergeCell ref="B37:B42"/>
    <mergeCell ref="L40:L42"/>
    <mergeCell ref="M40:M42"/>
    <mergeCell ref="C43:C45"/>
    <mergeCell ref="D43:D45"/>
    <mergeCell ref="L115:L117"/>
    <mergeCell ref="J109:J111"/>
    <mergeCell ref="K109:K111"/>
    <mergeCell ref="L109:L111"/>
    <mergeCell ref="J97:J99"/>
    <mergeCell ref="K97:K99"/>
    <mergeCell ref="C124:C126"/>
    <mergeCell ref="D124:D126"/>
    <mergeCell ref="J124:J126"/>
    <mergeCell ref="K124:K126"/>
    <mergeCell ref="C100:C102"/>
    <mergeCell ref="D100:D102"/>
    <mergeCell ref="L124:L126"/>
    <mergeCell ref="L118:L120"/>
    <mergeCell ref="A61:A66"/>
    <mergeCell ref="B61:B66"/>
    <mergeCell ref="A73:A78"/>
    <mergeCell ref="AL142:AL144"/>
    <mergeCell ref="C130:C132"/>
    <mergeCell ref="C115:C117"/>
    <mergeCell ref="C118:C120"/>
    <mergeCell ref="L97:L99"/>
    <mergeCell ref="L91:L93"/>
    <mergeCell ref="L85:L87"/>
    <mergeCell ref="J70:J72"/>
    <mergeCell ref="K70:K72"/>
    <mergeCell ref="K76:K78"/>
    <mergeCell ref="L76:L78"/>
    <mergeCell ref="J58:J60"/>
    <mergeCell ref="K58:K60"/>
    <mergeCell ref="D46:D48"/>
    <mergeCell ref="J46:J48"/>
    <mergeCell ref="K46:K48"/>
    <mergeCell ref="L46:L48"/>
    <mergeCell ref="N118:N120"/>
    <mergeCell ref="O118:O120"/>
    <mergeCell ref="AA121:AA123"/>
    <mergeCell ref="AB121:AB123"/>
    <mergeCell ref="AE58:AE60"/>
    <mergeCell ref="AE61:AE63"/>
    <mergeCell ref="AE64:AE66"/>
    <mergeCell ref="AH58:AH60"/>
    <mergeCell ref="AJ58:AJ60"/>
    <mergeCell ref="AB58:AB60"/>
    <mergeCell ref="S115:S117"/>
    <mergeCell ref="U115:U117"/>
    <mergeCell ref="W115:W117"/>
    <mergeCell ref="X115:X117"/>
    <mergeCell ref="Y115:Y117"/>
    <mergeCell ref="K151:K153"/>
    <mergeCell ref="L151:L153"/>
    <mergeCell ref="B73:B78"/>
    <mergeCell ref="A109:A114"/>
    <mergeCell ref="B109:B114"/>
    <mergeCell ref="A145:A150"/>
    <mergeCell ref="B145:B150"/>
    <mergeCell ref="D148:D150"/>
    <mergeCell ref="J148:J150"/>
    <mergeCell ref="K148:K150"/>
    <mergeCell ref="L148:L150"/>
    <mergeCell ref="M148:M150"/>
    <mergeCell ref="N148:N150"/>
    <mergeCell ref="O148:O150"/>
    <mergeCell ref="AL145:AL147"/>
    <mergeCell ref="AH136:AH138"/>
    <mergeCell ref="AN145:AN147"/>
    <mergeCell ref="AA139:AA141"/>
    <mergeCell ref="AB139:AB141"/>
    <mergeCell ref="AC139:AC141"/>
    <mergeCell ref="AD139:AD141"/>
    <mergeCell ref="AF139:AF141"/>
    <mergeCell ref="AI139:AI141"/>
    <mergeCell ref="R139:R141"/>
    <mergeCell ref="K127:K129"/>
    <mergeCell ref="AH145:AH147"/>
    <mergeCell ref="AB124:AB126"/>
    <mergeCell ref="AC124:AC126"/>
    <mergeCell ref="AD124:AD126"/>
    <mergeCell ref="AE109:AE111"/>
    <mergeCell ref="AE112:AE114"/>
    <mergeCell ref="AD106:AD108"/>
    <mergeCell ref="J154:J156"/>
    <mergeCell ref="K154:K156"/>
    <mergeCell ref="AL148:AL150"/>
    <mergeCell ref="AN148:AN150"/>
    <mergeCell ref="C148:C150"/>
    <mergeCell ref="A151:A156"/>
    <mergeCell ref="B151:B156"/>
    <mergeCell ref="C151:C153"/>
    <mergeCell ref="C154:C156"/>
    <mergeCell ref="AE148:AE150"/>
    <mergeCell ref="AE151:AE153"/>
    <mergeCell ref="AE154:AE156"/>
    <mergeCell ref="M151:M153"/>
    <mergeCell ref="N151:N153"/>
    <mergeCell ref="O151:O153"/>
    <mergeCell ref="AD148:AD150"/>
    <mergeCell ref="AF148:AF150"/>
    <mergeCell ref="AI148:AI150"/>
    <mergeCell ref="AG148:AG150"/>
    <mergeCell ref="AH148:AH150"/>
    <mergeCell ref="AJ148:AJ150"/>
    <mergeCell ref="W148:W150"/>
    <mergeCell ref="X148:X150"/>
    <mergeCell ref="Y148:Y150"/>
    <mergeCell ref="P148:P150"/>
    <mergeCell ref="P151:P153"/>
    <mergeCell ref="P154:P156"/>
    <mergeCell ref="W154:W156"/>
    <mergeCell ref="X154:X156"/>
    <mergeCell ref="AN154:AN156"/>
    <mergeCell ref="D151:D153"/>
    <mergeCell ref="J151:J153"/>
    <mergeCell ref="AJ142:AJ144"/>
    <mergeCell ref="N142:N144"/>
    <mergeCell ref="AN142:AN144"/>
    <mergeCell ref="AL139:AL141"/>
    <mergeCell ref="AN139:AN141"/>
    <mergeCell ref="Y142:Y144"/>
    <mergeCell ref="AN136:AN138"/>
    <mergeCell ref="AH139:AH141"/>
    <mergeCell ref="AG145:AG147"/>
    <mergeCell ref="AJ139:AJ141"/>
    <mergeCell ref="AJ136:AJ138"/>
    <mergeCell ref="AL136:AL138"/>
    <mergeCell ref="AH142:AH144"/>
    <mergeCell ref="U142:U144"/>
    <mergeCell ref="H164:I164"/>
    <mergeCell ref="T148:T150"/>
    <mergeCell ref="R148:R150"/>
    <mergeCell ref="S148:S150"/>
    <mergeCell ref="U148:U150"/>
    <mergeCell ref="AA145:AA147"/>
    <mergeCell ref="AB145:AB147"/>
    <mergeCell ref="AC145:AC147"/>
    <mergeCell ref="AD145:AD147"/>
    <mergeCell ref="AF145:AF147"/>
    <mergeCell ref="AI145:AI147"/>
    <mergeCell ref="R145:R147"/>
    <mergeCell ref="S145:S147"/>
    <mergeCell ref="U145:U147"/>
    <mergeCell ref="W145:W147"/>
    <mergeCell ref="X145:X147"/>
    <mergeCell ref="AA136:AA138"/>
    <mergeCell ref="U154:U156"/>
    <mergeCell ref="Z133:Z135"/>
    <mergeCell ref="Z136:Z138"/>
    <mergeCell ref="Z139:Z141"/>
    <mergeCell ref="Z142:Z144"/>
    <mergeCell ref="Z145:Z147"/>
    <mergeCell ref="J133:J135"/>
    <mergeCell ref="K133:K135"/>
    <mergeCell ref="T136:T138"/>
    <mergeCell ref="AH133:AH135"/>
    <mergeCell ref="AJ145:AJ147"/>
    <mergeCell ref="Y145:Y147"/>
    <mergeCell ref="L145:L147"/>
    <mergeCell ref="M145:M147"/>
    <mergeCell ref="N145:N147"/>
    <mergeCell ref="O145:O147"/>
    <mergeCell ref="Q145:Q147"/>
    <mergeCell ref="T145:T147"/>
    <mergeCell ref="AF136:AF138"/>
    <mergeCell ref="AI136:AI138"/>
    <mergeCell ref="AG136:AG138"/>
    <mergeCell ref="S136:S138"/>
    <mergeCell ref="U136:U138"/>
    <mergeCell ref="W136:W138"/>
    <mergeCell ref="X136:X138"/>
    <mergeCell ref="Y136:Y138"/>
    <mergeCell ref="V136:V138"/>
    <mergeCell ref="V139:V141"/>
    <mergeCell ref="V142:V144"/>
    <mergeCell ref="V145:V147"/>
    <mergeCell ref="AG139:AG141"/>
    <mergeCell ref="O139:O141"/>
    <mergeCell ref="Q139:Q141"/>
    <mergeCell ref="D145:D147"/>
    <mergeCell ref="J145:J147"/>
    <mergeCell ref="K145:K147"/>
    <mergeCell ref="P145:P147"/>
    <mergeCell ref="AI142:AI144"/>
    <mergeCell ref="AG142:AG144"/>
    <mergeCell ref="C145:C147"/>
    <mergeCell ref="AE136:AE138"/>
    <mergeCell ref="AE139:AE141"/>
    <mergeCell ref="AE142:AE144"/>
    <mergeCell ref="AE145:AE147"/>
    <mergeCell ref="AA142:AA144"/>
    <mergeCell ref="AB142:AB144"/>
    <mergeCell ref="X142:X144"/>
    <mergeCell ref="J142:J144"/>
    <mergeCell ref="AD142:AD144"/>
    <mergeCell ref="AF142:AF144"/>
    <mergeCell ref="O142:O144"/>
    <mergeCell ref="T139:T141"/>
    <mergeCell ref="R136:R138"/>
    <mergeCell ref="S139:S141"/>
    <mergeCell ref="U139:U141"/>
    <mergeCell ref="W139:W141"/>
    <mergeCell ref="X139:X141"/>
    <mergeCell ref="Y139:Y141"/>
    <mergeCell ref="AJ133:AJ135"/>
    <mergeCell ref="A139:A144"/>
    <mergeCell ref="B139:B144"/>
    <mergeCell ref="C139:C141"/>
    <mergeCell ref="D139:D141"/>
    <mergeCell ref="J139:J141"/>
    <mergeCell ref="K139:K141"/>
    <mergeCell ref="AB136:AB138"/>
    <mergeCell ref="AC136:AC138"/>
    <mergeCell ref="AD136:AD138"/>
    <mergeCell ref="D142:D144"/>
    <mergeCell ref="C142:C144"/>
    <mergeCell ref="P133:P135"/>
    <mergeCell ref="P136:P138"/>
    <mergeCell ref="P139:P141"/>
    <mergeCell ref="P142:P144"/>
    <mergeCell ref="M136:M138"/>
    <mergeCell ref="N136:N138"/>
    <mergeCell ref="O136:O138"/>
    <mergeCell ref="Q136:Q138"/>
    <mergeCell ref="V133:V135"/>
    <mergeCell ref="K142:K144"/>
    <mergeCell ref="L142:L144"/>
    <mergeCell ref="M142:M144"/>
    <mergeCell ref="Q142:Q144"/>
    <mergeCell ref="T142:T144"/>
    <mergeCell ref="R142:R144"/>
    <mergeCell ref="S142:S144"/>
    <mergeCell ref="L139:L141"/>
    <mergeCell ref="M139:M141"/>
    <mergeCell ref="N139:N141"/>
    <mergeCell ref="Q133:Q135"/>
    <mergeCell ref="AN127:AN129"/>
    <mergeCell ref="AH130:AH132"/>
    <mergeCell ref="AJ130:AJ132"/>
    <mergeCell ref="AL130:AL132"/>
    <mergeCell ref="AL124:AL126"/>
    <mergeCell ref="AF127:AF129"/>
    <mergeCell ref="AL133:AL135"/>
    <mergeCell ref="AN133:AN135"/>
    <mergeCell ref="C136:C138"/>
    <mergeCell ref="D136:D138"/>
    <mergeCell ref="J136:J138"/>
    <mergeCell ref="K136:K138"/>
    <mergeCell ref="L136:L138"/>
    <mergeCell ref="AA133:AA135"/>
    <mergeCell ref="AB133:AB135"/>
    <mergeCell ref="AC133:AC135"/>
    <mergeCell ref="AD133:AD135"/>
    <mergeCell ref="AF133:AF135"/>
    <mergeCell ref="AI133:AI135"/>
    <mergeCell ref="R133:R135"/>
    <mergeCell ref="S133:S135"/>
    <mergeCell ref="U133:U135"/>
    <mergeCell ref="W133:W135"/>
    <mergeCell ref="X133:X135"/>
    <mergeCell ref="AG133:AG135"/>
    <mergeCell ref="L133:L135"/>
    <mergeCell ref="M133:M135"/>
    <mergeCell ref="N133:N135"/>
    <mergeCell ref="O133:O135"/>
    <mergeCell ref="T133:T135"/>
    <mergeCell ref="C133:C135"/>
    <mergeCell ref="D133:D135"/>
    <mergeCell ref="AE124:AE126"/>
    <mergeCell ref="M130:M132"/>
    <mergeCell ref="N130:N132"/>
    <mergeCell ref="O130:O132"/>
    <mergeCell ref="Q130:Q132"/>
    <mergeCell ref="N121:N123"/>
    <mergeCell ref="O121:O123"/>
    <mergeCell ref="Q121:Q123"/>
    <mergeCell ref="T121:T123"/>
    <mergeCell ref="AH124:AH126"/>
    <mergeCell ref="L127:L129"/>
    <mergeCell ref="M127:M129"/>
    <mergeCell ref="N127:N129"/>
    <mergeCell ref="O127:O129"/>
    <mergeCell ref="Q127:Q129"/>
    <mergeCell ref="T127:T129"/>
    <mergeCell ref="AJ127:AJ129"/>
    <mergeCell ref="AB127:AB129"/>
    <mergeCell ref="T130:T132"/>
    <mergeCell ref="AA130:AA132"/>
    <mergeCell ref="AH127:AH129"/>
    <mergeCell ref="V127:V129"/>
    <mergeCell ref="V130:V132"/>
    <mergeCell ref="AI130:AI132"/>
    <mergeCell ref="AG130:AG132"/>
    <mergeCell ref="Z121:Z123"/>
    <mergeCell ref="Z124:Z126"/>
    <mergeCell ref="Z127:Z129"/>
    <mergeCell ref="Z130:Z132"/>
    <mergeCell ref="M115:M117"/>
    <mergeCell ref="N115:N117"/>
    <mergeCell ref="O115:O117"/>
    <mergeCell ref="Q115:Q117"/>
    <mergeCell ref="T115:T117"/>
    <mergeCell ref="AN118:AN120"/>
    <mergeCell ref="AJ121:AJ123"/>
    <mergeCell ref="AN115:AN117"/>
    <mergeCell ref="P127:P129"/>
    <mergeCell ref="P130:P132"/>
    <mergeCell ref="AL121:AL123"/>
    <mergeCell ref="AE121:AE123"/>
    <mergeCell ref="AN121:AN123"/>
    <mergeCell ref="R130:R132"/>
    <mergeCell ref="S130:S132"/>
    <mergeCell ref="AN124:AN126"/>
    <mergeCell ref="AG127:AG129"/>
    <mergeCell ref="AB130:AB132"/>
    <mergeCell ref="AC130:AC132"/>
    <mergeCell ref="AD130:AD132"/>
    <mergeCell ref="AF130:AF132"/>
    <mergeCell ref="R118:R120"/>
    <mergeCell ref="X124:X126"/>
    <mergeCell ref="Y124:Y126"/>
    <mergeCell ref="AA124:AA126"/>
    <mergeCell ref="W124:W126"/>
    <mergeCell ref="N124:N126"/>
    <mergeCell ref="O124:O126"/>
    <mergeCell ref="Q124:Q126"/>
    <mergeCell ref="T124:T126"/>
    <mergeCell ref="R124:R126"/>
    <mergeCell ref="AN130:AN132"/>
    <mergeCell ref="A121:A126"/>
    <mergeCell ref="B121:B126"/>
    <mergeCell ref="C121:C123"/>
    <mergeCell ref="D121:D123"/>
    <mergeCell ref="J121:J123"/>
    <mergeCell ref="K121:K123"/>
    <mergeCell ref="AB118:AB120"/>
    <mergeCell ref="AC118:AC120"/>
    <mergeCell ref="AD118:AD120"/>
    <mergeCell ref="AF118:AF120"/>
    <mergeCell ref="AI118:AI120"/>
    <mergeCell ref="AG118:AG120"/>
    <mergeCell ref="S118:S120"/>
    <mergeCell ref="U118:U120"/>
    <mergeCell ref="W118:W120"/>
    <mergeCell ref="X118:X120"/>
    <mergeCell ref="Y118:Y120"/>
    <mergeCell ref="AA118:AA120"/>
    <mergeCell ref="M118:M120"/>
    <mergeCell ref="Q118:Q120"/>
    <mergeCell ref="T118:T120"/>
    <mergeCell ref="AG121:AG123"/>
    <mergeCell ref="AH121:AH123"/>
    <mergeCell ref="P121:P123"/>
    <mergeCell ref="P124:P126"/>
    <mergeCell ref="D118:D120"/>
    <mergeCell ref="J118:J120"/>
    <mergeCell ref="K118:K120"/>
    <mergeCell ref="L121:L123"/>
    <mergeCell ref="M121:M123"/>
    <mergeCell ref="M124:M126"/>
    <mergeCell ref="V124:V126"/>
    <mergeCell ref="D115:D117"/>
    <mergeCell ref="J115:J117"/>
    <mergeCell ref="K115:K117"/>
    <mergeCell ref="AB112:AB114"/>
    <mergeCell ref="AC112:AC114"/>
    <mergeCell ref="AD112:AD114"/>
    <mergeCell ref="AF112:AF114"/>
    <mergeCell ref="AI112:AI114"/>
    <mergeCell ref="R112:R114"/>
    <mergeCell ref="S112:S114"/>
    <mergeCell ref="U112:U114"/>
    <mergeCell ref="W112:W114"/>
    <mergeCell ref="X112:X114"/>
    <mergeCell ref="Y112:Y114"/>
    <mergeCell ref="AG115:AG117"/>
    <mergeCell ref="AH115:AH117"/>
    <mergeCell ref="AA112:AA114"/>
    <mergeCell ref="AA115:AA117"/>
    <mergeCell ref="AB115:AB117"/>
    <mergeCell ref="AC115:AC117"/>
    <mergeCell ref="AD115:AD117"/>
    <mergeCell ref="AF115:AF117"/>
    <mergeCell ref="AI115:AI117"/>
    <mergeCell ref="AE115:AE117"/>
    <mergeCell ref="O112:O114"/>
    <mergeCell ref="Q112:Q114"/>
    <mergeCell ref="T112:T114"/>
    <mergeCell ref="P115:P117"/>
    <mergeCell ref="V112:V114"/>
    <mergeCell ref="AG112:AG114"/>
    <mergeCell ref="AH112:AH114"/>
    <mergeCell ref="Z115:Z117"/>
    <mergeCell ref="AN112:AN114"/>
    <mergeCell ref="D109:D111"/>
    <mergeCell ref="L112:L114"/>
    <mergeCell ref="M112:M114"/>
    <mergeCell ref="N112:N114"/>
    <mergeCell ref="AJ109:AJ111"/>
    <mergeCell ref="U103:U105"/>
    <mergeCell ref="V103:V105"/>
    <mergeCell ref="V106:V108"/>
    <mergeCell ref="V109:V111"/>
    <mergeCell ref="AK103:AK105"/>
    <mergeCell ref="AK109:AK111"/>
    <mergeCell ref="AH109:AH111"/>
    <mergeCell ref="AI106:AI108"/>
    <mergeCell ref="AG106:AG108"/>
    <mergeCell ref="AH106:AH108"/>
    <mergeCell ref="AJ106:AJ108"/>
    <mergeCell ref="W106:W108"/>
    <mergeCell ref="X106:X108"/>
    <mergeCell ref="Y106:Y108"/>
    <mergeCell ref="AL109:AL111"/>
    <mergeCell ref="AN109:AN111"/>
    <mergeCell ref="O106:O108"/>
    <mergeCell ref="Q106:Q108"/>
    <mergeCell ref="T106:T108"/>
    <mergeCell ref="R106:R108"/>
    <mergeCell ref="S106:S108"/>
    <mergeCell ref="U106:U108"/>
    <mergeCell ref="AE106:AE108"/>
    <mergeCell ref="AA106:AA108"/>
    <mergeCell ref="AA103:AA105"/>
    <mergeCell ref="AN103:AN105"/>
    <mergeCell ref="C112:C114"/>
    <mergeCell ref="D112:D114"/>
    <mergeCell ref="J112:J114"/>
    <mergeCell ref="K112:K114"/>
    <mergeCell ref="AB109:AB111"/>
    <mergeCell ref="AC109:AC111"/>
    <mergeCell ref="AD109:AD111"/>
    <mergeCell ref="AF109:AF111"/>
    <mergeCell ref="AI109:AI111"/>
    <mergeCell ref="AG109:AG111"/>
    <mergeCell ref="S109:S111"/>
    <mergeCell ref="U109:U111"/>
    <mergeCell ref="W109:W111"/>
    <mergeCell ref="X109:X111"/>
    <mergeCell ref="Y109:Y111"/>
    <mergeCell ref="AA109:AA111"/>
    <mergeCell ref="AK112:AK114"/>
    <mergeCell ref="AJ112:AJ114"/>
    <mergeCell ref="M109:M111"/>
    <mergeCell ref="N109:N111"/>
    <mergeCell ref="O109:O111"/>
    <mergeCell ref="Q109:Q111"/>
    <mergeCell ref="R109:R111"/>
    <mergeCell ref="C106:C108"/>
    <mergeCell ref="D106:D108"/>
    <mergeCell ref="J106:J108"/>
    <mergeCell ref="K106:K108"/>
    <mergeCell ref="L106:L108"/>
    <mergeCell ref="M106:M108"/>
    <mergeCell ref="N106:N108"/>
    <mergeCell ref="O103:O105"/>
    <mergeCell ref="Q103:Q105"/>
    <mergeCell ref="T103:T105"/>
    <mergeCell ref="R103:R105"/>
    <mergeCell ref="S103:S105"/>
    <mergeCell ref="AL106:AL108"/>
    <mergeCell ref="AN106:AN108"/>
    <mergeCell ref="C103:C105"/>
    <mergeCell ref="D103:D105"/>
    <mergeCell ref="J103:J105"/>
    <mergeCell ref="K103:K105"/>
    <mergeCell ref="L103:L105"/>
    <mergeCell ref="M103:M105"/>
    <mergeCell ref="N103:N105"/>
    <mergeCell ref="AB106:AB108"/>
    <mergeCell ref="AC106:AC108"/>
    <mergeCell ref="AF106:AF108"/>
    <mergeCell ref="AL100:AL102"/>
    <mergeCell ref="X100:X102"/>
    <mergeCell ref="Y100:Y102"/>
    <mergeCell ref="AA100:AA102"/>
    <mergeCell ref="AB100:AB102"/>
    <mergeCell ref="AC100:AC102"/>
    <mergeCell ref="AD100:AD102"/>
    <mergeCell ref="Q100:Q102"/>
    <mergeCell ref="T100:T102"/>
    <mergeCell ref="R100:R102"/>
    <mergeCell ref="S100:S102"/>
    <mergeCell ref="U100:U102"/>
    <mergeCell ref="W100:W102"/>
    <mergeCell ref="AE100:AE102"/>
    <mergeCell ref="P100:P102"/>
    <mergeCell ref="P103:P105"/>
    <mergeCell ref="AN97:AN99"/>
    <mergeCell ref="AN100:AN102"/>
    <mergeCell ref="AD103:AD105"/>
    <mergeCell ref="AF103:AF105"/>
    <mergeCell ref="AI103:AI105"/>
    <mergeCell ref="AG103:AG105"/>
    <mergeCell ref="AH103:AH105"/>
    <mergeCell ref="AJ103:AJ105"/>
    <mergeCell ref="W103:W105"/>
    <mergeCell ref="X103:X105"/>
    <mergeCell ref="Y103:Y105"/>
    <mergeCell ref="AL103:AL105"/>
    <mergeCell ref="AE103:AE105"/>
    <mergeCell ref="AF100:AF102"/>
    <mergeCell ref="AI100:AI102"/>
    <mergeCell ref="AG100:AG102"/>
    <mergeCell ref="J100:J102"/>
    <mergeCell ref="K100:K102"/>
    <mergeCell ref="L100:L102"/>
    <mergeCell ref="M100:M102"/>
    <mergeCell ref="N100:N102"/>
    <mergeCell ref="O100:O102"/>
    <mergeCell ref="AD97:AD99"/>
    <mergeCell ref="AF97:AF99"/>
    <mergeCell ref="AI97:AI99"/>
    <mergeCell ref="AG97:AG99"/>
    <mergeCell ref="AH97:AH99"/>
    <mergeCell ref="AJ97:AJ99"/>
    <mergeCell ref="W97:W99"/>
    <mergeCell ref="X97:X99"/>
    <mergeCell ref="Y97:Y99"/>
    <mergeCell ref="AA97:AA99"/>
    <mergeCell ref="AB97:AB99"/>
    <mergeCell ref="AC97:AC99"/>
    <mergeCell ref="O97:O99"/>
    <mergeCell ref="Q97:Q99"/>
    <mergeCell ref="T97:T99"/>
    <mergeCell ref="R97:R99"/>
    <mergeCell ref="S97:S99"/>
    <mergeCell ref="U97:U99"/>
    <mergeCell ref="AH100:AH102"/>
    <mergeCell ref="AJ100:AJ102"/>
    <mergeCell ref="V97:V99"/>
    <mergeCell ref="V100:V102"/>
    <mergeCell ref="C97:C99"/>
    <mergeCell ref="D97:D99"/>
    <mergeCell ref="M97:M99"/>
    <mergeCell ref="N97:N99"/>
    <mergeCell ref="AH94:AH96"/>
    <mergeCell ref="AJ94:AJ96"/>
    <mergeCell ref="AL94:AL96"/>
    <mergeCell ref="X94:X96"/>
    <mergeCell ref="Y94:Y96"/>
    <mergeCell ref="AA94:AA96"/>
    <mergeCell ref="AB94:AB96"/>
    <mergeCell ref="AC94:AC96"/>
    <mergeCell ref="AD94:AD96"/>
    <mergeCell ref="Q94:Q96"/>
    <mergeCell ref="T94:T96"/>
    <mergeCell ref="R94:R96"/>
    <mergeCell ref="S94:S96"/>
    <mergeCell ref="U94:U96"/>
    <mergeCell ref="W94:W96"/>
    <mergeCell ref="AL97:AL99"/>
    <mergeCell ref="AE94:AE96"/>
    <mergeCell ref="AE97:AE99"/>
    <mergeCell ref="P94:P96"/>
    <mergeCell ref="P97:P99"/>
    <mergeCell ref="AF94:AF96"/>
    <mergeCell ref="AI94:AI96"/>
    <mergeCell ref="AG94:AG96"/>
    <mergeCell ref="V94:V96"/>
    <mergeCell ref="AN91:AN93"/>
    <mergeCell ref="C94:C96"/>
    <mergeCell ref="D94:D96"/>
    <mergeCell ref="J94:J96"/>
    <mergeCell ref="K94:K96"/>
    <mergeCell ref="L94:L96"/>
    <mergeCell ref="M94:M96"/>
    <mergeCell ref="N94:N96"/>
    <mergeCell ref="O94:O96"/>
    <mergeCell ref="AD91:AD93"/>
    <mergeCell ref="AF91:AF93"/>
    <mergeCell ref="AI91:AI93"/>
    <mergeCell ref="AG91:AG93"/>
    <mergeCell ref="AH91:AH93"/>
    <mergeCell ref="AJ91:AJ93"/>
    <mergeCell ref="W91:W93"/>
    <mergeCell ref="X91:X93"/>
    <mergeCell ref="Y91:Y93"/>
    <mergeCell ref="AA91:AA93"/>
    <mergeCell ref="AB91:AB93"/>
    <mergeCell ref="AC91:AC93"/>
    <mergeCell ref="O91:O93"/>
    <mergeCell ref="Q91:Q93"/>
    <mergeCell ref="T91:T93"/>
    <mergeCell ref="R91:R93"/>
    <mergeCell ref="S91:S93"/>
    <mergeCell ref="U91:U93"/>
    <mergeCell ref="AN94:AN96"/>
    <mergeCell ref="C91:C93"/>
    <mergeCell ref="D91:D93"/>
    <mergeCell ref="J91:J93"/>
    <mergeCell ref="K91:K93"/>
    <mergeCell ref="AL88:AL90"/>
    <mergeCell ref="X88:X90"/>
    <mergeCell ref="Y88:Y90"/>
    <mergeCell ref="AA88:AA90"/>
    <mergeCell ref="AB88:AB90"/>
    <mergeCell ref="AC88:AC90"/>
    <mergeCell ref="AD88:AD90"/>
    <mergeCell ref="Q88:Q90"/>
    <mergeCell ref="T88:T90"/>
    <mergeCell ref="R88:R90"/>
    <mergeCell ref="S88:S90"/>
    <mergeCell ref="U88:U90"/>
    <mergeCell ref="W88:W90"/>
    <mergeCell ref="AL91:AL93"/>
    <mergeCell ref="AE88:AE90"/>
    <mergeCell ref="AE91:AE93"/>
    <mergeCell ref="P88:P90"/>
    <mergeCell ref="P91:P93"/>
    <mergeCell ref="V88:V90"/>
    <mergeCell ref="V91:V93"/>
    <mergeCell ref="AN85:AN87"/>
    <mergeCell ref="C88:C90"/>
    <mergeCell ref="D88:D90"/>
    <mergeCell ref="J88:J90"/>
    <mergeCell ref="K88:K90"/>
    <mergeCell ref="L88:L90"/>
    <mergeCell ref="M88:M90"/>
    <mergeCell ref="N88:N90"/>
    <mergeCell ref="O88:O90"/>
    <mergeCell ref="AD85:AD87"/>
    <mergeCell ref="AF85:AF87"/>
    <mergeCell ref="AI85:AI87"/>
    <mergeCell ref="AG85:AG87"/>
    <mergeCell ref="AH85:AH87"/>
    <mergeCell ref="AJ85:AJ87"/>
    <mergeCell ref="W85:W87"/>
    <mergeCell ref="X85:X87"/>
    <mergeCell ref="Y85:Y87"/>
    <mergeCell ref="AA85:AA87"/>
    <mergeCell ref="AB85:AB87"/>
    <mergeCell ref="AC85:AC87"/>
    <mergeCell ref="O85:O87"/>
    <mergeCell ref="Q85:Q87"/>
    <mergeCell ref="T85:T87"/>
    <mergeCell ref="R85:R87"/>
    <mergeCell ref="S85:S87"/>
    <mergeCell ref="U85:U87"/>
    <mergeCell ref="AN88:AN90"/>
    <mergeCell ref="C85:C87"/>
    <mergeCell ref="D85:D87"/>
    <mergeCell ref="J85:J87"/>
    <mergeCell ref="K85:K87"/>
    <mergeCell ref="AL82:AL84"/>
    <mergeCell ref="X82:X84"/>
    <mergeCell ref="Y82:Y84"/>
    <mergeCell ref="AA82:AA84"/>
    <mergeCell ref="AB82:AB84"/>
    <mergeCell ref="AC82:AC84"/>
    <mergeCell ref="AD82:AD84"/>
    <mergeCell ref="Q82:Q84"/>
    <mergeCell ref="T82:T84"/>
    <mergeCell ref="R82:R84"/>
    <mergeCell ref="S82:S84"/>
    <mergeCell ref="U82:U84"/>
    <mergeCell ref="W82:W84"/>
    <mergeCell ref="AL85:AL87"/>
    <mergeCell ref="AE82:AE84"/>
    <mergeCell ref="AE85:AE87"/>
    <mergeCell ref="P82:P84"/>
    <mergeCell ref="P85:P87"/>
    <mergeCell ref="V82:V84"/>
    <mergeCell ref="V85:V87"/>
    <mergeCell ref="AN79:AN81"/>
    <mergeCell ref="C82:C84"/>
    <mergeCell ref="D82:D84"/>
    <mergeCell ref="J82:J84"/>
    <mergeCell ref="K82:K84"/>
    <mergeCell ref="L82:L84"/>
    <mergeCell ref="M82:M84"/>
    <mergeCell ref="N82:N84"/>
    <mergeCell ref="O82:O84"/>
    <mergeCell ref="AD79:AD81"/>
    <mergeCell ref="AF79:AF81"/>
    <mergeCell ref="AI79:AI81"/>
    <mergeCell ref="AG79:AG81"/>
    <mergeCell ref="AH79:AH81"/>
    <mergeCell ref="AJ79:AJ81"/>
    <mergeCell ref="W79:W81"/>
    <mergeCell ref="X79:X81"/>
    <mergeCell ref="Y79:Y81"/>
    <mergeCell ref="AA79:AA81"/>
    <mergeCell ref="AB79:AB81"/>
    <mergeCell ref="AC79:AC81"/>
    <mergeCell ref="O79:O81"/>
    <mergeCell ref="Q79:Q81"/>
    <mergeCell ref="T79:T81"/>
    <mergeCell ref="R79:R81"/>
    <mergeCell ref="S79:S81"/>
    <mergeCell ref="U79:U81"/>
    <mergeCell ref="AN82:AN84"/>
    <mergeCell ref="C79:C81"/>
    <mergeCell ref="D79:D81"/>
    <mergeCell ref="J79:J81"/>
    <mergeCell ref="K79:K81"/>
    <mergeCell ref="L73:L75"/>
    <mergeCell ref="M73:M75"/>
    <mergeCell ref="N73:N75"/>
    <mergeCell ref="O73:O75"/>
    <mergeCell ref="Q73:Q75"/>
    <mergeCell ref="AI76:AI78"/>
    <mergeCell ref="AG76:AG78"/>
    <mergeCell ref="AH76:AH78"/>
    <mergeCell ref="AJ76:AJ78"/>
    <mergeCell ref="AL76:AL78"/>
    <mergeCell ref="Y76:Y78"/>
    <mergeCell ref="AA76:AA78"/>
    <mergeCell ref="AB76:AB78"/>
    <mergeCell ref="AC76:AC78"/>
    <mergeCell ref="AD76:AD78"/>
    <mergeCell ref="T73:T75"/>
    <mergeCell ref="N76:N78"/>
    <mergeCell ref="AL79:AL81"/>
    <mergeCell ref="O76:O78"/>
    <mergeCell ref="Q76:Q78"/>
    <mergeCell ref="AG73:AG75"/>
    <mergeCell ref="AH73:AH75"/>
    <mergeCell ref="AJ73:AJ75"/>
    <mergeCell ref="AL73:AL75"/>
    <mergeCell ref="L79:L81"/>
    <mergeCell ref="M79:M81"/>
    <mergeCell ref="N79:N81"/>
    <mergeCell ref="AF76:AF78"/>
    <mergeCell ref="T76:T78"/>
    <mergeCell ref="R76:R78"/>
    <mergeCell ref="S76:S78"/>
    <mergeCell ref="U76:U78"/>
    <mergeCell ref="W76:W78"/>
    <mergeCell ref="X76:X78"/>
    <mergeCell ref="AE73:AE75"/>
    <mergeCell ref="AE76:AE78"/>
    <mergeCell ref="AE79:AE81"/>
    <mergeCell ref="P73:P75"/>
    <mergeCell ref="P76:P78"/>
    <mergeCell ref="P79:P81"/>
    <mergeCell ref="AA73:AA75"/>
    <mergeCell ref="AB73:AB75"/>
    <mergeCell ref="AC73:AC75"/>
    <mergeCell ref="AD73:AD75"/>
    <mergeCell ref="AF73:AF75"/>
    <mergeCell ref="AI73:AI75"/>
    <mergeCell ref="R73:R75"/>
    <mergeCell ref="X73:X75"/>
    <mergeCell ref="Y73:Y75"/>
    <mergeCell ref="AN76:AN78"/>
    <mergeCell ref="AJ70:AJ72"/>
    <mergeCell ref="AL70:AL72"/>
    <mergeCell ref="AN70:AN72"/>
    <mergeCell ref="C73:C75"/>
    <mergeCell ref="D73:D75"/>
    <mergeCell ref="J73:J75"/>
    <mergeCell ref="K73:K75"/>
    <mergeCell ref="AC70:AC72"/>
    <mergeCell ref="AD70:AD72"/>
    <mergeCell ref="AF70:AF72"/>
    <mergeCell ref="AI70:AI72"/>
    <mergeCell ref="AG70:AG72"/>
    <mergeCell ref="AH70:AH72"/>
    <mergeCell ref="U70:U72"/>
    <mergeCell ref="W70:W72"/>
    <mergeCell ref="X70:X72"/>
    <mergeCell ref="Y70:Y72"/>
    <mergeCell ref="AA70:AA72"/>
    <mergeCell ref="AB70:AB72"/>
    <mergeCell ref="M76:M78"/>
    <mergeCell ref="T70:T72"/>
    <mergeCell ref="R70:R72"/>
    <mergeCell ref="C70:C72"/>
    <mergeCell ref="D70:D72"/>
    <mergeCell ref="AN73:AN75"/>
    <mergeCell ref="C76:C78"/>
    <mergeCell ref="D76:D78"/>
    <mergeCell ref="J76:J78"/>
    <mergeCell ref="S73:S75"/>
    <mergeCell ref="U73:U75"/>
    <mergeCell ref="W73:W75"/>
    <mergeCell ref="L67:L69"/>
    <mergeCell ref="M67:M69"/>
    <mergeCell ref="AE70:AE72"/>
    <mergeCell ref="AN64:AN66"/>
    <mergeCell ref="A67:A72"/>
    <mergeCell ref="B67:B72"/>
    <mergeCell ref="C67:C69"/>
    <mergeCell ref="D67:D69"/>
    <mergeCell ref="J67:J69"/>
    <mergeCell ref="K67:K69"/>
    <mergeCell ref="AB64:AB66"/>
    <mergeCell ref="AC64:AC66"/>
    <mergeCell ref="AD64:AD66"/>
    <mergeCell ref="AF64:AF66"/>
    <mergeCell ref="AI64:AI66"/>
    <mergeCell ref="AG64:AG66"/>
    <mergeCell ref="S64:S66"/>
    <mergeCell ref="U64:U66"/>
    <mergeCell ref="W64:W66"/>
    <mergeCell ref="X64:X66"/>
    <mergeCell ref="Y64:Y66"/>
    <mergeCell ref="N67:N69"/>
    <mergeCell ref="O67:O69"/>
    <mergeCell ref="Q67:Q69"/>
    <mergeCell ref="T67:T69"/>
    <mergeCell ref="AN67:AN69"/>
    <mergeCell ref="AA67:AA69"/>
    <mergeCell ref="AD67:AD69"/>
    <mergeCell ref="L70:L72"/>
    <mergeCell ref="M70:M72"/>
    <mergeCell ref="N70:N72"/>
    <mergeCell ref="O70:O72"/>
    <mergeCell ref="AN61:AN63"/>
    <mergeCell ref="C64:C66"/>
    <mergeCell ref="D64:D66"/>
    <mergeCell ref="J64:J66"/>
    <mergeCell ref="K64:K66"/>
    <mergeCell ref="L64:L66"/>
    <mergeCell ref="AA61:AA63"/>
    <mergeCell ref="AB61:AB63"/>
    <mergeCell ref="AC61:AC63"/>
    <mergeCell ref="AD61:AD63"/>
    <mergeCell ref="AF61:AF63"/>
    <mergeCell ref="AI61:AI63"/>
    <mergeCell ref="R61:R63"/>
    <mergeCell ref="S61:S63"/>
    <mergeCell ref="U61:U63"/>
    <mergeCell ref="W61:W63"/>
    <mergeCell ref="X61:X63"/>
    <mergeCell ref="Y61:Y63"/>
    <mergeCell ref="C61:C63"/>
    <mergeCell ref="D61:D63"/>
    <mergeCell ref="J61:J63"/>
    <mergeCell ref="K61:K63"/>
    <mergeCell ref="M55:M57"/>
    <mergeCell ref="N55:N57"/>
    <mergeCell ref="O55:O57"/>
    <mergeCell ref="Q55:Q57"/>
    <mergeCell ref="T55:T57"/>
    <mergeCell ref="L61:L63"/>
    <mergeCell ref="M61:M63"/>
    <mergeCell ref="N61:N63"/>
    <mergeCell ref="O61:O63"/>
    <mergeCell ref="Q61:Q63"/>
    <mergeCell ref="T61:T63"/>
    <mergeCell ref="T64:T66"/>
    <mergeCell ref="AH64:AH66"/>
    <mergeCell ref="AJ64:AJ66"/>
    <mergeCell ref="AL64:AL66"/>
    <mergeCell ref="AF58:AF60"/>
    <mergeCell ref="AI58:AI60"/>
    <mergeCell ref="AG58:AG60"/>
    <mergeCell ref="S58:S60"/>
    <mergeCell ref="U58:U60"/>
    <mergeCell ref="W58:W60"/>
    <mergeCell ref="X58:X60"/>
    <mergeCell ref="Y58:Y60"/>
    <mergeCell ref="AA58:AA60"/>
    <mergeCell ref="M58:M60"/>
    <mergeCell ref="N58:N60"/>
    <mergeCell ref="O58:O60"/>
    <mergeCell ref="Q58:Q60"/>
    <mergeCell ref="T58:T60"/>
    <mergeCell ref="R58:R60"/>
    <mergeCell ref="AD58:AD60"/>
    <mergeCell ref="AJ61:AJ63"/>
    <mergeCell ref="J55:J57"/>
    <mergeCell ref="K55:K57"/>
    <mergeCell ref="AH55:AH57"/>
    <mergeCell ref="AJ55:AJ57"/>
    <mergeCell ref="AL55:AL57"/>
    <mergeCell ref="AN55:AN57"/>
    <mergeCell ref="C58:C60"/>
    <mergeCell ref="D58:D60"/>
    <mergeCell ref="AA55:AA57"/>
    <mergeCell ref="AB55:AB57"/>
    <mergeCell ref="AC55:AC57"/>
    <mergeCell ref="L58:L60"/>
    <mergeCell ref="AL58:AL60"/>
    <mergeCell ref="AA64:AA66"/>
    <mergeCell ref="M64:M66"/>
    <mergeCell ref="N64:N66"/>
    <mergeCell ref="O64:O66"/>
    <mergeCell ref="Q64:Q66"/>
    <mergeCell ref="V58:V60"/>
    <mergeCell ref="V61:V63"/>
    <mergeCell ref="R64:R66"/>
    <mergeCell ref="AG61:AG63"/>
    <mergeCell ref="AD55:AD57"/>
    <mergeCell ref="AF55:AF57"/>
    <mergeCell ref="AI55:AI57"/>
    <mergeCell ref="R55:R57"/>
    <mergeCell ref="S55:S57"/>
    <mergeCell ref="U55:U57"/>
    <mergeCell ref="W55:W57"/>
    <mergeCell ref="X55:X57"/>
    <mergeCell ref="Y55:Y57"/>
    <mergeCell ref="L55:L57"/>
    <mergeCell ref="M49:M51"/>
    <mergeCell ref="N49:N51"/>
    <mergeCell ref="O49:O51"/>
    <mergeCell ref="Q49:Q51"/>
    <mergeCell ref="T49:T51"/>
    <mergeCell ref="AH52:AH54"/>
    <mergeCell ref="AJ52:AJ54"/>
    <mergeCell ref="AL52:AL54"/>
    <mergeCell ref="AN52:AN54"/>
    <mergeCell ref="AB52:AB54"/>
    <mergeCell ref="AK52:AK54"/>
    <mergeCell ref="AN58:AN60"/>
    <mergeCell ref="C55:C57"/>
    <mergeCell ref="AC52:AC54"/>
    <mergeCell ref="AD52:AD54"/>
    <mergeCell ref="AF52:AF54"/>
    <mergeCell ref="AI52:AI54"/>
    <mergeCell ref="AG52:AG54"/>
    <mergeCell ref="S52:S54"/>
    <mergeCell ref="U52:U54"/>
    <mergeCell ref="W52:W54"/>
    <mergeCell ref="X52:X54"/>
    <mergeCell ref="Y52:Y54"/>
    <mergeCell ref="AA52:AA54"/>
    <mergeCell ref="M52:M54"/>
    <mergeCell ref="N52:N54"/>
    <mergeCell ref="O52:O54"/>
    <mergeCell ref="Q52:Q54"/>
    <mergeCell ref="T52:T54"/>
    <mergeCell ref="R52:R54"/>
    <mergeCell ref="AG55:AG57"/>
    <mergeCell ref="D55:D57"/>
    <mergeCell ref="M46:M48"/>
    <mergeCell ref="N46:N48"/>
    <mergeCell ref="O46:O48"/>
    <mergeCell ref="Q46:Q48"/>
    <mergeCell ref="T46:T48"/>
    <mergeCell ref="R46:R48"/>
    <mergeCell ref="A43:A48"/>
    <mergeCell ref="B43:B48"/>
    <mergeCell ref="AG49:AG51"/>
    <mergeCell ref="C46:C48"/>
    <mergeCell ref="J43:J45"/>
    <mergeCell ref="K43:K45"/>
    <mergeCell ref="AL49:AL51"/>
    <mergeCell ref="AN49:AN51"/>
    <mergeCell ref="C52:C54"/>
    <mergeCell ref="D52:D54"/>
    <mergeCell ref="J52:J54"/>
    <mergeCell ref="K52:K54"/>
    <mergeCell ref="L52:L54"/>
    <mergeCell ref="AA49:AA51"/>
    <mergeCell ref="AB49:AB51"/>
    <mergeCell ref="AC49:AC51"/>
    <mergeCell ref="AD49:AD51"/>
    <mergeCell ref="AF49:AF51"/>
    <mergeCell ref="AI49:AI51"/>
    <mergeCell ref="R49:R51"/>
    <mergeCell ref="S49:S51"/>
    <mergeCell ref="U49:U51"/>
    <mergeCell ref="W49:W51"/>
    <mergeCell ref="X49:X51"/>
    <mergeCell ref="Y49:Y51"/>
    <mergeCell ref="L49:L51"/>
    <mergeCell ref="AN43:AN45"/>
    <mergeCell ref="AA43:AA45"/>
    <mergeCell ref="AB43:AB45"/>
    <mergeCell ref="AC43:AC45"/>
    <mergeCell ref="AD43:AD45"/>
    <mergeCell ref="AF43:AF45"/>
    <mergeCell ref="AI43:AI45"/>
    <mergeCell ref="R43:R45"/>
    <mergeCell ref="S43:S45"/>
    <mergeCell ref="U43:U45"/>
    <mergeCell ref="W43:W45"/>
    <mergeCell ref="X43:X45"/>
    <mergeCell ref="Y43:Y45"/>
    <mergeCell ref="AG40:AG42"/>
    <mergeCell ref="AL46:AL48"/>
    <mergeCell ref="AN46:AN48"/>
    <mergeCell ref="A49:A54"/>
    <mergeCell ref="B49:B54"/>
    <mergeCell ref="C49:C51"/>
    <mergeCell ref="D49:D51"/>
    <mergeCell ref="J49:J51"/>
    <mergeCell ref="K49:K51"/>
    <mergeCell ref="AB46:AB48"/>
    <mergeCell ref="AC46:AC48"/>
    <mergeCell ref="AD46:AD48"/>
    <mergeCell ref="AF46:AF48"/>
    <mergeCell ref="AI46:AI48"/>
    <mergeCell ref="AG46:AG48"/>
    <mergeCell ref="S46:S48"/>
    <mergeCell ref="U46:U48"/>
    <mergeCell ref="W46:W48"/>
    <mergeCell ref="X46:X48"/>
    <mergeCell ref="AD40:AD42"/>
    <mergeCell ref="AF40:AF42"/>
    <mergeCell ref="AI40:AI42"/>
    <mergeCell ref="R40:R42"/>
    <mergeCell ref="S40:S42"/>
    <mergeCell ref="U40:U42"/>
    <mergeCell ref="W40:W42"/>
    <mergeCell ref="X40:X42"/>
    <mergeCell ref="Y40:Y42"/>
    <mergeCell ref="AH49:AH51"/>
    <mergeCell ref="AG43:AG45"/>
    <mergeCell ref="AH43:AH45"/>
    <mergeCell ref="AJ43:AJ45"/>
    <mergeCell ref="AL43:AL45"/>
    <mergeCell ref="Y46:Y48"/>
    <mergeCell ref="AA46:AA48"/>
    <mergeCell ref="AL40:AL42"/>
    <mergeCell ref="AK43:AK45"/>
    <mergeCell ref="AK46:AK48"/>
    <mergeCell ref="AK49:AK51"/>
    <mergeCell ref="L43:L45"/>
    <mergeCell ref="M43:M45"/>
    <mergeCell ref="N43:N45"/>
    <mergeCell ref="O43:O45"/>
    <mergeCell ref="Q43:Q45"/>
    <mergeCell ref="T43:T45"/>
    <mergeCell ref="AI37:AI39"/>
    <mergeCell ref="AG37:AG39"/>
    <mergeCell ref="AH37:AH39"/>
    <mergeCell ref="AJ37:AJ39"/>
    <mergeCell ref="N40:N42"/>
    <mergeCell ref="O40:O42"/>
    <mergeCell ref="AN31:AN33"/>
    <mergeCell ref="AB31:AB33"/>
    <mergeCell ref="AC31:AC33"/>
    <mergeCell ref="AL37:AL39"/>
    <mergeCell ref="AN37:AN39"/>
    <mergeCell ref="Y37:Y39"/>
    <mergeCell ref="AA37:AA39"/>
    <mergeCell ref="AB37:AB39"/>
    <mergeCell ref="AC37:AC39"/>
    <mergeCell ref="AD37:AD39"/>
    <mergeCell ref="AF37:AF39"/>
    <mergeCell ref="T37:T39"/>
    <mergeCell ref="R37:R39"/>
    <mergeCell ref="S37:S39"/>
    <mergeCell ref="U37:U39"/>
    <mergeCell ref="W37:W39"/>
    <mergeCell ref="X37:X39"/>
    <mergeCell ref="AJ34:AJ36"/>
    <mergeCell ref="AN40:AN42"/>
    <mergeCell ref="AN34:AN36"/>
    <mergeCell ref="A31:A36"/>
    <mergeCell ref="B31:B36"/>
    <mergeCell ref="C31:C33"/>
    <mergeCell ref="D31:D33"/>
    <mergeCell ref="J31:J33"/>
    <mergeCell ref="K31:K33"/>
    <mergeCell ref="L31:L33"/>
    <mergeCell ref="AJ31:AJ33"/>
    <mergeCell ref="AL31:AL33"/>
    <mergeCell ref="AH34:AH36"/>
    <mergeCell ref="Y31:Y33"/>
    <mergeCell ref="AA31:AA33"/>
    <mergeCell ref="M31:M33"/>
    <mergeCell ref="O31:O33"/>
    <mergeCell ref="AL34:AL36"/>
    <mergeCell ref="AB34:AB36"/>
    <mergeCell ref="AC34:AC36"/>
    <mergeCell ref="AD34:AD36"/>
    <mergeCell ref="AF34:AF36"/>
    <mergeCell ref="AI34:AI36"/>
    <mergeCell ref="AG34:AG36"/>
    <mergeCell ref="S34:S36"/>
    <mergeCell ref="U34:U36"/>
    <mergeCell ref="W34:W36"/>
    <mergeCell ref="K25:K27"/>
    <mergeCell ref="L25:L27"/>
    <mergeCell ref="AH31:AH33"/>
    <mergeCell ref="X34:X36"/>
    <mergeCell ref="Y34:Y36"/>
    <mergeCell ref="AA34:AA36"/>
    <mergeCell ref="O34:O36"/>
    <mergeCell ref="Q34:Q36"/>
    <mergeCell ref="T34:T36"/>
    <mergeCell ref="R34:R36"/>
    <mergeCell ref="M34:M36"/>
    <mergeCell ref="N34:N36"/>
    <mergeCell ref="N28:N30"/>
    <mergeCell ref="O28:O30"/>
    <mergeCell ref="Q28:Q30"/>
    <mergeCell ref="T28:T30"/>
    <mergeCell ref="R28:R30"/>
    <mergeCell ref="S28:S30"/>
    <mergeCell ref="AD31:AD33"/>
    <mergeCell ref="AF31:AF33"/>
    <mergeCell ref="AG31:AG33"/>
    <mergeCell ref="S31:S33"/>
    <mergeCell ref="U31:U33"/>
    <mergeCell ref="W31:W33"/>
    <mergeCell ref="X31:X33"/>
    <mergeCell ref="A25:A30"/>
    <mergeCell ref="B25:B30"/>
    <mergeCell ref="C25:C27"/>
    <mergeCell ref="C28:C30"/>
    <mergeCell ref="D28:D30"/>
    <mergeCell ref="J28:J30"/>
    <mergeCell ref="K28:K30"/>
    <mergeCell ref="L28:L30"/>
    <mergeCell ref="M28:M30"/>
    <mergeCell ref="AB25:AB27"/>
    <mergeCell ref="AC25:AC27"/>
    <mergeCell ref="AD25:AD27"/>
    <mergeCell ref="AF25:AF27"/>
    <mergeCell ref="AI25:AI27"/>
    <mergeCell ref="AL28:AL30"/>
    <mergeCell ref="AN28:AN30"/>
    <mergeCell ref="AC28:AC30"/>
    <mergeCell ref="AD28:AD30"/>
    <mergeCell ref="X28:X30"/>
    <mergeCell ref="D25:D27"/>
    <mergeCell ref="AN25:AN27"/>
    <mergeCell ref="X25:X27"/>
    <mergeCell ref="Y25:Y27"/>
    <mergeCell ref="AA25:AA27"/>
    <mergeCell ref="M25:M27"/>
    <mergeCell ref="N25:N27"/>
    <mergeCell ref="O25:O27"/>
    <mergeCell ref="Q25:Q27"/>
    <mergeCell ref="T25:T27"/>
    <mergeCell ref="R25:R27"/>
    <mergeCell ref="AL25:AL27"/>
    <mergeCell ref="J25:J27"/>
    <mergeCell ref="AA22:AA24"/>
    <mergeCell ref="AB22:AB24"/>
    <mergeCell ref="N22:N24"/>
    <mergeCell ref="O22:O24"/>
    <mergeCell ref="Q22:Q24"/>
    <mergeCell ref="T22:T24"/>
    <mergeCell ref="R22:R24"/>
    <mergeCell ref="S22:S24"/>
    <mergeCell ref="AL19:AL21"/>
    <mergeCell ref="AN19:AN21"/>
    <mergeCell ref="C22:C24"/>
    <mergeCell ref="D22:D24"/>
    <mergeCell ref="J22:J24"/>
    <mergeCell ref="K22:K24"/>
    <mergeCell ref="L22:L24"/>
    <mergeCell ref="M22:M24"/>
    <mergeCell ref="AB19:AB21"/>
    <mergeCell ref="AC19:AC21"/>
    <mergeCell ref="AD19:AD21"/>
    <mergeCell ref="AF19:AF21"/>
    <mergeCell ref="AI19:AI21"/>
    <mergeCell ref="AG19:AG21"/>
    <mergeCell ref="S19:S21"/>
    <mergeCell ref="U19:U21"/>
    <mergeCell ref="W19:W21"/>
    <mergeCell ref="X19:X21"/>
    <mergeCell ref="N19:N21"/>
    <mergeCell ref="O19:O21"/>
    <mergeCell ref="Q19:Q21"/>
    <mergeCell ref="Y19:Y21"/>
    <mergeCell ref="AA19:AA21"/>
    <mergeCell ref="M19:M21"/>
    <mergeCell ref="AF13:AF15"/>
    <mergeCell ref="T13:T15"/>
    <mergeCell ref="AJ25:AJ27"/>
    <mergeCell ref="AE22:AE24"/>
    <mergeCell ref="AE25:AE27"/>
    <mergeCell ref="Q16:Q18"/>
    <mergeCell ref="T16:T18"/>
    <mergeCell ref="R16:R18"/>
    <mergeCell ref="AF28:AF30"/>
    <mergeCell ref="AI28:AI30"/>
    <mergeCell ref="AG28:AG30"/>
    <mergeCell ref="AH28:AH30"/>
    <mergeCell ref="U28:U30"/>
    <mergeCell ref="W28:W30"/>
    <mergeCell ref="AH19:AH21"/>
    <mergeCell ref="AJ19:AJ21"/>
    <mergeCell ref="Y28:Y30"/>
    <mergeCell ref="AA28:AA30"/>
    <mergeCell ref="AB28:AB30"/>
    <mergeCell ref="AE28:AE30"/>
    <mergeCell ref="AJ13:AJ15"/>
    <mergeCell ref="AH22:AH24"/>
    <mergeCell ref="U22:U24"/>
    <mergeCell ref="W22:W24"/>
    <mergeCell ref="X22:X24"/>
    <mergeCell ref="Y22:Y24"/>
    <mergeCell ref="AH25:AH27"/>
    <mergeCell ref="AJ28:AJ30"/>
    <mergeCell ref="AG25:AG27"/>
    <mergeCell ref="S25:S27"/>
    <mergeCell ref="U25:U27"/>
    <mergeCell ref="W25:W27"/>
    <mergeCell ref="C16:C18"/>
    <mergeCell ref="D16:D18"/>
    <mergeCell ref="J16:J18"/>
    <mergeCell ref="K16:K18"/>
    <mergeCell ref="A13:A18"/>
    <mergeCell ref="B13:B18"/>
    <mergeCell ref="C13:C15"/>
    <mergeCell ref="D13:D15"/>
    <mergeCell ref="J13:J15"/>
    <mergeCell ref="W13:W15"/>
    <mergeCell ref="X13:X15"/>
    <mergeCell ref="AG13:AG15"/>
    <mergeCell ref="AH13:AH15"/>
    <mergeCell ref="L16:L18"/>
    <mergeCell ref="M16:M18"/>
    <mergeCell ref="AI13:AI15"/>
    <mergeCell ref="T19:T21"/>
    <mergeCell ref="R19:R21"/>
    <mergeCell ref="A19:A24"/>
    <mergeCell ref="B19:B24"/>
    <mergeCell ref="C19:C21"/>
    <mergeCell ref="D19:D21"/>
    <mergeCell ref="J19:J21"/>
    <mergeCell ref="K19:K21"/>
    <mergeCell ref="L19:L21"/>
    <mergeCell ref="AC16:AC18"/>
    <mergeCell ref="AD16:AD18"/>
    <mergeCell ref="AF16:AF18"/>
    <mergeCell ref="AI16:AI18"/>
    <mergeCell ref="AG16:AG18"/>
    <mergeCell ref="AH16:AH18"/>
    <mergeCell ref="U16:U18"/>
    <mergeCell ref="AL13:AL15"/>
    <mergeCell ref="AN13:AN15"/>
    <mergeCell ref="K13:K15"/>
    <mergeCell ref="L13:L15"/>
    <mergeCell ref="M13:M15"/>
    <mergeCell ref="N13:N15"/>
    <mergeCell ref="O13:O15"/>
    <mergeCell ref="Q13:Q15"/>
    <mergeCell ref="Y13:Y15"/>
    <mergeCell ref="AA13:AA15"/>
    <mergeCell ref="AB13:AB15"/>
    <mergeCell ref="AC13:AC15"/>
    <mergeCell ref="AD13:AD15"/>
    <mergeCell ref="P106:P108"/>
    <mergeCell ref="P109:P111"/>
    <mergeCell ref="P112:P114"/>
    <mergeCell ref="T109:T111"/>
    <mergeCell ref="R13:R15"/>
    <mergeCell ref="S13:S15"/>
    <mergeCell ref="U13:U15"/>
    <mergeCell ref="S16:S18"/>
    <mergeCell ref="AJ22:AJ24"/>
    <mergeCell ref="AL22:AL24"/>
    <mergeCell ref="AN22:AN24"/>
    <mergeCell ref="AJ16:AJ18"/>
    <mergeCell ref="AL16:AL18"/>
    <mergeCell ref="AN16:AN18"/>
    <mergeCell ref="W16:W18"/>
    <mergeCell ref="X16:X18"/>
    <mergeCell ref="Y16:Y18"/>
    <mergeCell ref="AA16:AA18"/>
    <mergeCell ref="AB16:AB18"/>
    <mergeCell ref="Q148:Q150"/>
    <mergeCell ref="Y133:Y135"/>
    <mergeCell ref="W142:W144"/>
    <mergeCell ref="R115:R117"/>
    <mergeCell ref="AE130:AE132"/>
    <mergeCell ref="U130:U132"/>
    <mergeCell ref="W130:W132"/>
    <mergeCell ref="X130:X132"/>
    <mergeCell ref="AE118:AE120"/>
    <mergeCell ref="AA148:AA150"/>
    <mergeCell ref="AB148:AB150"/>
    <mergeCell ref="AC148:AC150"/>
    <mergeCell ref="V115:V117"/>
    <mergeCell ref="V148:V150"/>
    <mergeCell ref="V151:V153"/>
    <mergeCell ref="V154:V156"/>
    <mergeCell ref="P118:P120"/>
    <mergeCell ref="AE127:AE129"/>
    <mergeCell ref="AC127:AC129"/>
    <mergeCell ref="AD127:AD129"/>
    <mergeCell ref="AE133:AE135"/>
    <mergeCell ref="AC142:AC144"/>
    <mergeCell ref="V118:V120"/>
    <mergeCell ref="V121:V123"/>
    <mergeCell ref="AA127:AA129"/>
    <mergeCell ref="AC121:AC123"/>
    <mergeCell ref="AD121:AD123"/>
    <mergeCell ref="U121:U123"/>
    <mergeCell ref="W121:W123"/>
    <mergeCell ref="X121:X123"/>
    <mergeCell ref="Y121:Y123"/>
    <mergeCell ref="Z118:Z120"/>
    <mergeCell ref="AN10:AN12"/>
    <mergeCell ref="V10:V12"/>
    <mergeCell ref="S10:S12"/>
    <mergeCell ref="R10:R12"/>
    <mergeCell ref="P10:P12"/>
    <mergeCell ref="O10:O12"/>
    <mergeCell ref="N10:N12"/>
    <mergeCell ref="M10:M12"/>
    <mergeCell ref="L10:L12"/>
    <mergeCell ref="J10:J12"/>
    <mergeCell ref="D10:D12"/>
    <mergeCell ref="AN7:AN9"/>
    <mergeCell ref="AC7:AC9"/>
    <mergeCell ref="AB7:AB9"/>
    <mergeCell ref="AA7:AA9"/>
    <mergeCell ref="V7:V9"/>
    <mergeCell ref="T7:T9"/>
    <mergeCell ref="Q7:Q9"/>
    <mergeCell ref="P7:P9"/>
    <mergeCell ref="O7:O9"/>
    <mergeCell ref="Z10:Z12"/>
    <mergeCell ref="AJ7:AJ9"/>
    <mergeCell ref="W7:W9"/>
    <mergeCell ref="X7:X9"/>
    <mergeCell ref="Y7:Y9"/>
    <mergeCell ref="AL7:AL9"/>
    <mergeCell ref="AL10:AL12"/>
    <mergeCell ref="AK7:AK9"/>
    <mergeCell ref="AK10:AK12"/>
  </mergeCells>
  <dataValidations count="1">
    <dataValidation type="list" allowBlank="1" showInputMessage="1" showErrorMessage="1" sqref="E7:E162">
      <formula1>$AZ$12:$AZ$27</formula1>
    </dataValidation>
  </dataValidations>
  <pageMargins left="0.7" right="0.7" top="0.75" bottom="0.75" header="0.3" footer="0.3"/>
  <pageSetup paperSize="9" orientation="portrait" verticalDpi="0" r:id="rId1"/>
  <ignoredErrors>
    <ignoredError sqref="X31:X36 X70:X78 X64 X40 X137:X144 X100:X108 X112 X145:X156 AE67:AE114 AE13:AE30 AE31:AE6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</vt:lpstr>
      <vt:lpstr>Décembre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A.AFOUKASS</cp:lastModifiedBy>
  <cp:lastPrinted>2019-05-21T12:27:04Z</cp:lastPrinted>
  <dcterms:created xsi:type="dcterms:W3CDTF">2018-08-07T10:33:37Z</dcterms:created>
  <dcterms:modified xsi:type="dcterms:W3CDTF">2021-12-11T09:43:38Z</dcterms:modified>
</cp:coreProperties>
</file>