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24240" windowHeight="12600"/>
  </bookViews>
  <sheets>
    <sheet name="08-10-2021" sheetId="1" r:id="rId1"/>
    <sheet name="Feuil3" sheetId="3" r:id="rId2"/>
  </sheets>
  <calcPr calcId="125725"/>
</workbook>
</file>

<file path=xl/calcChain.xml><?xml version="1.0" encoding="utf-8"?>
<calcChain xmlns="http://schemas.openxmlformats.org/spreadsheetml/2006/main">
  <c r="O37" i="1"/>
  <c r="O35"/>
  <c r="O22"/>
  <c r="N12"/>
  <c r="O5"/>
  <c r="N5"/>
  <c r="N40" l="1"/>
  <c r="N39"/>
  <c r="N38"/>
  <c r="N35"/>
  <c r="N34"/>
  <c r="N33"/>
  <c r="N32"/>
  <c r="N22"/>
  <c r="M5" l="1"/>
  <c r="M35"/>
  <c r="L5" l="1"/>
  <c r="M29" l="1"/>
  <c r="M12"/>
  <c r="M48"/>
  <c r="M15"/>
  <c r="L45"/>
  <c r="K12"/>
  <c r="L40"/>
  <c r="M40" s="1"/>
  <c r="L39"/>
  <c r="M39" s="1"/>
  <c r="L38"/>
  <c r="M38" s="1"/>
  <c r="L37"/>
  <c r="L34"/>
  <c r="M34" s="1"/>
  <c r="L33"/>
  <c r="L32"/>
  <c r="M32" s="1"/>
  <c r="K5"/>
  <c r="J37" l="1"/>
  <c r="K45"/>
  <c r="K22"/>
  <c r="K29" s="1"/>
  <c r="K15"/>
  <c r="J5"/>
  <c r="J45" l="1"/>
  <c r="J40"/>
  <c r="J39"/>
  <c r="J38"/>
  <c r="J35"/>
  <c r="K35" s="1"/>
  <c r="J34"/>
  <c r="J33"/>
  <c r="J32"/>
  <c r="J31"/>
  <c r="J30"/>
  <c r="J22"/>
  <c r="J29" s="1"/>
  <c r="J15"/>
  <c r="J12"/>
</calcChain>
</file>

<file path=xl/sharedStrings.xml><?xml version="1.0" encoding="utf-8"?>
<sst xmlns="http://schemas.openxmlformats.org/spreadsheetml/2006/main" count="56" uniqueCount="56">
  <si>
    <t xml:space="preserve">Stock min </t>
  </si>
  <si>
    <t>Type matière</t>
  </si>
  <si>
    <t>Consommation moy/jour (kg)</t>
  </si>
  <si>
    <t>Consommation moy/mois (kgs)</t>
  </si>
  <si>
    <t>Consommation annuelle</t>
  </si>
  <si>
    <t>Délai de livraison (jour)</t>
  </si>
  <si>
    <t>Stock mini (kg)</t>
  </si>
  <si>
    <t>Stock Actuel</t>
  </si>
  <si>
    <t>sto 27/08/2021</t>
  </si>
  <si>
    <t>Autonomie stock actuel</t>
  </si>
  <si>
    <t>Date épuisement stock actuel</t>
  </si>
  <si>
    <t>Commande en cours</t>
  </si>
  <si>
    <t>Fournisseur</t>
  </si>
  <si>
    <t>Date arrivée des en cours</t>
  </si>
  <si>
    <t>Date épuisement des en cours</t>
  </si>
  <si>
    <t>Autonomie  Stock actuel+ en cours (jour)</t>
  </si>
  <si>
    <t>Rupture</t>
  </si>
  <si>
    <t>Actions</t>
  </si>
  <si>
    <t>Cuivre</t>
  </si>
  <si>
    <t>Aluminium</t>
  </si>
  <si>
    <t>Almelec</t>
  </si>
  <si>
    <t>Grande section Above</t>
  </si>
  <si>
    <t>Petite section Bellow</t>
  </si>
  <si>
    <t>Aluminium + Almelec</t>
  </si>
  <si>
    <t>PE vierge</t>
  </si>
  <si>
    <t>LDPE 322N</t>
  </si>
  <si>
    <t>LLDPE 318B</t>
  </si>
  <si>
    <t>,</t>
  </si>
  <si>
    <t>CROSLINK PE</t>
  </si>
  <si>
    <t>TOTAL LDPE</t>
  </si>
  <si>
    <t>SILANE</t>
  </si>
  <si>
    <t>SHULMAN</t>
  </si>
  <si>
    <t>NOIR DE CARBONE BPK1423</t>
  </si>
  <si>
    <t>TABOREX</t>
  </si>
  <si>
    <t>CTM 301209</t>
  </si>
  <si>
    <t>Graisse</t>
  </si>
  <si>
    <t>FEUILLARD</t>
  </si>
  <si>
    <t>0,18MM*15</t>
  </si>
  <si>
    <t>0,18MM*20</t>
  </si>
  <si>
    <t>0,18MM*25</t>
  </si>
  <si>
    <t>0,18MM*30</t>
  </si>
  <si>
    <t>0,50MM*40</t>
  </si>
  <si>
    <t>0,50MM*50</t>
  </si>
  <si>
    <t xml:space="preserve">Clariant </t>
  </si>
  <si>
    <t>GAMUTEC</t>
  </si>
  <si>
    <t>Résine PVC</t>
  </si>
  <si>
    <t xml:space="preserve">Craie </t>
  </si>
  <si>
    <t>DINP</t>
  </si>
  <si>
    <t>Stabilisant</t>
  </si>
  <si>
    <t>st 03/09/2021</t>
  </si>
  <si>
    <t>s</t>
  </si>
  <si>
    <t>st 10/09/2021</t>
  </si>
  <si>
    <t>ST 17/09/2021</t>
  </si>
  <si>
    <t>ST 24/09/2021</t>
  </si>
  <si>
    <t>st 01/10/2021</t>
  </si>
  <si>
    <t>st 08/10/2021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</si>
</sst>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26"/>
      <color theme="1"/>
      <name val="Bauhaus 93"/>
      <family val="5"/>
    </font>
    <font>
      <sz val="1"/>
      <color theme="1"/>
      <name val="Arial"/>
      <family val="2"/>
    </font>
    <font>
      <sz val="1"/>
      <color rgb="FF00B05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slantDashDot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252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Border="1" applyAlignme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right"/>
    </xf>
    <xf numFmtId="3" fontId="4" fillId="0" borderId="8" xfId="0" applyNumberFormat="1" applyFont="1" applyBorder="1" applyAlignment="1">
      <alignment horizontal="right"/>
    </xf>
    <xf numFmtId="3" fontId="4" fillId="3" borderId="7" xfId="0" applyNumberFormat="1" applyFont="1" applyFill="1" applyBorder="1"/>
    <xf numFmtId="3" fontId="4" fillId="0" borderId="13" xfId="0" applyNumberFormat="1" applyFont="1" applyBorder="1" applyAlignment="1">
      <alignment horizontal="right"/>
    </xf>
    <xf numFmtId="3" fontId="4" fillId="3" borderId="6" xfId="0" applyNumberFormat="1" applyFont="1" applyFill="1" applyBorder="1"/>
    <xf numFmtId="3" fontId="4" fillId="3" borderId="14" xfId="0" applyNumberFormat="1" applyFont="1" applyFill="1" applyBorder="1"/>
    <xf numFmtId="3" fontId="4" fillId="0" borderId="17" xfId="0" applyNumberFormat="1" applyFont="1" applyBorder="1" applyAlignment="1">
      <alignment horizontal="right"/>
    </xf>
    <xf numFmtId="3" fontId="4" fillId="3" borderId="16" xfId="0" applyNumberFormat="1" applyFont="1" applyFill="1" applyBorder="1"/>
    <xf numFmtId="3" fontId="4" fillId="0" borderId="16" xfId="0" applyNumberFormat="1" applyFont="1" applyBorder="1"/>
    <xf numFmtId="3" fontId="4" fillId="3" borderId="18" xfId="0" applyNumberFormat="1" applyFont="1" applyFill="1" applyBorder="1"/>
    <xf numFmtId="3" fontId="4" fillId="0" borderId="6" xfId="0" applyNumberFormat="1" applyFont="1" applyBorder="1"/>
    <xf numFmtId="0" fontId="3" fillId="2" borderId="19" xfId="1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0" fillId="0" borderId="0" xfId="0" applyFont="1" applyFill="1" applyBorder="1"/>
    <xf numFmtId="3" fontId="4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/>
    <xf numFmtId="3" fontId="3" fillId="0" borderId="8" xfId="0" applyNumberFormat="1" applyFont="1" applyBorder="1" applyAlignment="1">
      <alignment horizontal="right"/>
    </xf>
    <xf numFmtId="3" fontId="4" fillId="3" borderId="13" xfId="0" applyNumberFormat="1" applyFont="1" applyFill="1" applyBorder="1"/>
    <xf numFmtId="3" fontId="4" fillId="3" borderId="8" xfId="0" applyNumberFormat="1" applyFont="1" applyFill="1" applyBorder="1"/>
    <xf numFmtId="3" fontId="4" fillId="3" borderId="17" xfId="0" applyNumberFormat="1" applyFont="1" applyFill="1" applyBorder="1"/>
    <xf numFmtId="14" fontId="4" fillId="0" borderId="7" xfId="0" applyNumberFormat="1" applyFont="1" applyBorder="1"/>
    <xf numFmtId="14" fontId="4" fillId="0" borderId="16" xfId="0" applyNumberFormat="1" applyFont="1" applyBorder="1"/>
    <xf numFmtId="3" fontId="4" fillId="0" borderId="13" xfId="0" applyNumberFormat="1" applyFont="1" applyBorder="1" applyAlignment="1">
      <alignment horizontal="right" vertical="center"/>
    </xf>
    <xf numFmtId="3" fontId="4" fillId="0" borderId="29" xfId="0" applyNumberFormat="1" applyFont="1" applyBorder="1" applyAlignment="1">
      <alignment horizontal="right" vertical="center"/>
    </xf>
    <xf numFmtId="3" fontId="4" fillId="0" borderId="20" xfId="0" applyNumberFormat="1" applyFont="1" applyBorder="1" applyAlignment="1">
      <alignment vertical="center"/>
    </xf>
    <xf numFmtId="14" fontId="4" fillId="0" borderId="20" xfId="0" applyNumberFormat="1" applyFont="1" applyBorder="1" applyAlignment="1">
      <alignment vertical="center"/>
    </xf>
    <xf numFmtId="3" fontId="4" fillId="0" borderId="9" xfId="0" applyNumberFormat="1" applyFont="1" applyBorder="1"/>
    <xf numFmtId="3" fontId="4" fillId="0" borderId="24" xfId="0" applyNumberFormat="1" applyFont="1" applyBorder="1" applyAlignment="1">
      <alignment horizontal="right"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left" vertical="center"/>
    </xf>
    <xf numFmtId="3" fontId="3" fillId="0" borderId="13" xfId="0" applyNumberFormat="1" applyFont="1" applyBorder="1" applyAlignment="1">
      <alignment horizontal="right"/>
    </xf>
    <xf numFmtId="14" fontId="4" fillId="0" borderId="6" xfId="0" applyNumberFormat="1" applyFont="1" applyBorder="1"/>
    <xf numFmtId="3" fontId="4" fillId="3" borderId="21" xfId="0" applyNumberFormat="1" applyFont="1" applyFill="1" applyBorder="1"/>
    <xf numFmtId="0" fontId="3" fillId="2" borderId="15" xfId="1" applyFont="1" applyFill="1" applyBorder="1" applyAlignment="1">
      <alignment horizontal="left" vertical="center"/>
    </xf>
    <xf numFmtId="3" fontId="3" fillId="0" borderId="17" xfId="0" applyNumberFormat="1" applyFont="1" applyBorder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4" fillId="0" borderId="1" xfId="0" applyNumberFormat="1" applyFont="1" applyBorder="1"/>
    <xf numFmtId="3" fontId="4" fillId="3" borderId="1" xfId="0" applyNumberFormat="1" applyFont="1" applyFill="1" applyBorder="1"/>
    <xf numFmtId="14" fontId="4" fillId="0" borderId="1" xfId="0" applyNumberFormat="1" applyFont="1" applyBorder="1"/>
    <xf numFmtId="3" fontId="4" fillId="3" borderId="27" xfId="0" applyNumberFormat="1" applyFont="1" applyFill="1" applyBorder="1"/>
    <xf numFmtId="3" fontId="4" fillId="0" borderId="24" xfId="0" applyNumberFormat="1" applyFont="1" applyBorder="1" applyAlignment="1">
      <alignment horizontal="right"/>
    </xf>
    <xf numFmtId="3" fontId="4" fillId="3" borderId="24" xfId="0" applyNumberFormat="1" applyFont="1" applyFill="1" applyBorder="1"/>
    <xf numFmtId="3" fontId="4" fillId="3" borderId="9" xfId="0" applyNumberFormat="1" applyFont="1" applyFill="1" applyBorder="1"/>
    <xf numFmtId="14" fontId="4" fillId="0" borderId="9" xfId="0" applyNumberFormat="1" applyFont="1" applyBorder="1"/>
    <xf numFmtId="3" fontId="4" fillId="3" borderId="0" xfId="0" applyNumberFormat="1" applyFont="1" applyFill="1" applyBorder="1"/>
    <xf numFmtId="0" fontId="3" fillId="0" borderId="23" xfId="0" applyFont="1" applyBorder="1" applyAlignment="1">
      <alignment vertical="center"/>
    </xf>
    <xf numFmtId="0" fontId="3" fillId="2" borderId="12" xfId="1" applyFont="1" applyFill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2" borderId="15" xfId="1" applyFont="1" applyFill="1" applyBorder="1" applyAlignment="1">
      <alignment vertical="center"/>
    </xf>
    <xf numFmtId="3" fontId="4" fillId="0" borderId="32" xfId="0" applyNumberFormat="1" applyFont="1" applyBorder="1" applyAlignment="1">
      <alignment vertical="center"/>
    </xf>
    <xf numFmtId="14" fontId="4" fillId="0" borderId="32" xfId="0" applyNumberFormat="1" applyFont="1" applyBorder="1" applyAlignment="1">
      <alignment vertical="center"/>
    </xf>
    <xf numFmtId="14" fontId="4" fillId="0" borderId="33" xfId="0" applyNumberFormat="1" applyFont="1" applyBorder="1" applyAlignment="1">
      <alignment vertical="center"/>
    </xf>
    <xf numFmtId="3" fontId="4" fillId="0" borderId="28" xfId="0" applyNumberFormat="1" applyFont="1" applyBorder="1" applyAlignment="1">
      <alignment horizontal="right"/>
    </xf>
    <xf numFmtId="14" fontId="4" fillId="0" borderId="3" xfId="0" applyNumberFormat="1" applyFont="1" applyBorder="1"/>
    <xf numFmtId="1" fontId="6" fillId="0" borderId="32" xfId="0" applyNumberFormat="1" applyFont="1" applyBorder="1" applyAlignment="1">
      <alignment vertical="center"/>
    </xf>
    <xf numFmtId="1" fontId="6" fillId="0" borderId="33" xfId="0" applyNumberFormat="1" applyFont="1" applyBorder="1" applyAlignment="1">
      <alignment vertical="center"/>
    </xf>
    <xf numFmtId="1" fontId="6" fillId="0" borderId="20" xfId="0" applyNumberFormat="1" applyFont="1" applyBorder="1" applyAlignment="1">
      <alignment vertical="center"/>
    </xf>
    <xf numFmtId="1" fontId="6" fillId="0" borderId="6" xfId="0" applyNumberFormat="1" applyFont="1" applyBorder="1"/>
    <xf numFmtId="1" fontId="6" fillId="0" borderId="16" xfId="0" applyNumberFormat="1" applyFont="1" applyBorder="1"/>
    <xf numFmtId="1" fontId="6" fillId="0" borderId="9" xfId="0" applyNumberFormat="1" applyFont="1" applyBorder="1"/>
    <xf numFmtId="1" fontId="6" fillId="0" borderId="1" xfId="0" applyNumberFormat="1" applyFont="1" applyBorder="1"/>
    <xf numFmtId="0" fontId="3" fillId="0" borderId="2" xfId="0" applyFont="1" applyBorder="1" applyAlignment="1"/>
    <xf numFmtId="14" fontId="4" fillId="0" borderId="26" xfId="0" applyNumberFormat="1" applyFont="1" applyBorder="1"/>
    <xf numFmtId="14" fontId="4" fillId="0" borderId="34" xfId="0" applyNumberFormat="1" applyFont="1" applyBorder="1" applyAlignment="1">
      <alignment vertical="center"/>
    </xf>
    <xf numFmtId="3" fontId="4" fillId="0" borderId="35" xfId="0" applyNumberFormat="1" applyFont="1" applyBorder="1" applyAlignment="1">
      <alignment vertical="center"/>
    </xf>
    <xf numFmtId="14" fontId="4" fillId="0" borderId="35" xfId="0" applyNumberFormat="1" applyFont="1" applyBorder="1" applyAlignment="1">
      <alignment vertical="center"/>
    </xf>
    <xf numFmtId="3" fontId="4" fillId="0" borderId="9" xfId="0" applyNumberFormat="1" applyFont="1" applyBorder="1" applyAlignment="1">
      <alignment vertical="center"/>
    </xf>
    <xf numFmtId="14" fontId="4" fillId="0" borderId="9" xfId="0" applyNumberFormat="1" applyFont="1" applyBorder="1" applyAlignment="1">
      <alignment vertical="center"/>
    </xf>
    <xf numFmtId="3" fontId="4" fillId="2" borderId="9" xfId="0" applyNumberFormat="1" applyFont="1" applyFill="1" applyBorder="1"/>
    <xf numFmtId="3" fontId="4" fillId="2" borderId="24" xfId="0" applyNumberFormat="1" applyFont="1" applyFill="1" applyBorder="1" applyAlignment="1">
      <alignment horizontal="right"/>
    </xf>
    <xf numFmtId="3" fontId="4" fillId="0" borderId="38" xfId="0" applyNumberFormat="1" applyFont="1" applyBorder="1" applyAlignment="1">
      <alignment horizontal="right"/>
    </xf>
    <xf numFmtId="3" fontId="4" fillId="3" borderId="26" xfId="0" applyNumberFormat="1" applyFont="1" applyFill="1" applyBorder="1"/>
    <xf numFmtId="3" fontId="4" fillId="0" borderId="39" xfId="0" applyNumberFormat="1" applyFont="1" applyBorder="1" applyAlignment="1">
      <alignment horizontal="right"/>
    </xf>
    <xf numFmtId="14" fontId="4" fillId="0" borderId="1" xfId="0" applyNumberFormat="1" applyFont="1" applyBorder="1" applyAlignment="1">
      <alignment vertical="center"/>
    </xf>
    <xf numFmtId="3" fontId="4" fillId="2" borderId="32" xfId="0" applyNumberFormat="1" applyFont="1" applyFill="1" applyBorder="1"/>
    <xf numFmtId="14" fontId="4" fillId="0" borderId="32" xfId="0" applyNumberFormat="1" applyFont="1" applyBorder="1"/>
    <xf numFmtId="3" fontId="4" fillId="2" borderId="33" xfId="0" applyNumberFormat="1" applyFont="1" applyFill="1" applyBorder="1"/>
    <xf numFmtId="14" fontId="4" fillId="0" borderId="33" xfId="0" applyNumberFormat="1" applyFont="1" applyBorder="1"/>
    <xf numFmtId="1" fontId="7" fillId="0" borderId="32" xfId="0" applyNumberFormat="1" applyFont="1" applyBorder="1" applyAlignment="1">
      <alignment vertical="center"/>
    </xf>
    <xf numFmtId="1" fontId="7" fillId="0" borderId="16" xfId="0" applyNumberFormat="1" applyFont="1" applyBorder="1"/>
    <xf numFmtId="3" fontId="4" fillId="2" borderId="34" xfId="0" applyNumberFormat="1" applyFont="1" applyFill="1" applyBorder="1"/>
    <xf numFmtId="14" fontId="4" fillId="0" borderId="34" xfId="0" applyNumberFormat="1" applyFont="1" applyBorder="1"/>
    <xf numFmtId="1" fontId="7" fillId="0" borderId="3" xfId="0" applyNumberFormat="1" applyFont="1" applyBorder="1" applyAlignment="1">
      <alignment vertical="center"/>
    </xf>
    <xf numFmtId="3" fontId="4" fillId="2" borderId="5" xfId="0" applyNumberFormat="1" applyFont="1" applyFill="1" applyBorder="1" applyAlignment="1">
      <alignment horizontal="right"/>
    </xf>
    <xf numFmtId="0" fontId="3" fillId="4" borderId="1" xfId="0" applyFont="1" applyFill="1" applyBorder="1" applyAlignment="1">
      <alignment vertical="center"/>
    </xf>
    <xf numFmtId="3" fontId="4" fillId="4" borderId="1" xfId="0" applyNumberFormat="1" applyFont="1" applyFill="1" applyBorder="1" applyAlignment="1">
      <alignment vertical="center"/>
    </xf>
    <xf numFmtId="14" fontId="4" fillId="4" borderId="1" xfId="0" applyNumberFormat="1" applyFont="1" applyFill="1" applyBorder="1" applyAlignment="1">
      <alignment vertical="center"/>
    </xf>
    <xf numFmtId="3" fontId="4" fillId="4" borderId="1" xfId="0" applyNumberFormat="1" applyFont="1" applyFill="1" applyBorder="1"/>
    <xf numFmtId="14" fontId="4" fillId="4" borderId="1" xfId="0" applyNumberFormat="1" applyFont="1" applyFill="1" applyBorder="1"/>
    <xf numFmtId="2" fontId="4" fillId="0" borderId="9" xfId="0" applyNumberFormat="1" applyFont="1" applyBorder="1"/>
    <xf numFmtId="14" fontId="4" fillId="0" borderId="33" xfId="0" applyNumberFormat="1" applyFont="1" applyFill="1" applyBorder="1"/>
    <xf numFmtId="14" fontId="2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3" fontId="4" fillId="6" borderId="1" xfId="0" applyNumberFormat="1" applyFont="1" applyFill="1" applyBorder="1" applyAlignment="1">
      <alignment vertical="center"/>
    </xf>
    <xf numFmtId="3" fontId="4" fillId="6" borderId="16" xfId="0" applyNumberFormat="1" applyFont="1" applyFill="1" applyBorder="1" applyAlignment="1">
      <alignment horizontal="right"/>
    </xf>
    <xf numFmtId="3" fontId="4" fillId="6" borderId="9" xfId="0" applyNumberFormat="1" applyFont="1" applyFill="1" applyBorder="1" applyAlignment="1">
      <alignment horizontal="right"/>
    </xf>
    <xf numFmtId="3" fontId="4" fillId="6" borderId="6" xfId="0" applyNumberFormat="1" applyFont="1" applyFill="1" applyBorder="1" applyAlignment="1">
      <alignment horizontal="right"/>
    </xf>
    <xf numFmtId="3" fontId="4" fillId="6" borderId="1" xfId="0" applyNumberFormat="1" applyFont="1" applyFill="1" applyBorder="1" applyAlignment="1">
      <alignment horizontal="right"/>
    </xf>
    <xf numFmtId="3" fontId="4" fillId="6" borderId="7" xfId="0" applyNumberFormat="1" applyFont="1" applyFill="1" applyBorder="1" applyAlignment="1">
      <alignment horizontal="right"/>
    </xf>
    <xf numFmtId="3" fontId="4" fillId="6" borderId="16" xfId="0" applyNumberFormat="1" applyFont="1" applyFill="1" applyBorder="1"/>
    <xf numFmtId="3" fontId="4" fillId="6" borderId="9" xfId="0" applyNumberFormat="1" applyFont="1" applyFill="1" applyBorder="1"/>
    <xf numFmtId="3" fontId="4" fillId="6" borderId="6" xfId="0" applyNumberFormat="1" applyFont="1" applyFill="1" applyBorder="1"/>
    <xf numFmtId="3" fontId="4" fillId="6" borderId="1" xfId="0" applyNumberFormat="1" applyFont="1" applyFill="1" applyBorder="1"/>
    <xf numFmtId="3" fontId="4" fillId="6" borderId="7" xfId="0" applyNumberFormat="1" applyFont="1" applyFill="1" applyBorder="1"/>
    <xf numFmtId="3" fontId="4" fillId="6" borderId="1" xfId="0" applyNumberFormat="1" applyFont="1" applyFill="1" applyBorder="1" applyAlignment="1">
      <alignment horizontal="right" vertical="center"/>
    </xf>
    <xf numFmtId="14" fontId="4" fillId="0" borderId="34" xfId="0" applyNumberFormat="1" applyFont="1" applyFill="1" applyBorder="1"/>
    <xf numFmtId="3" fontId="4" fillId="0" borderId="20" xfId="0" applyNumberFormat="1" applyFont="1" applyBorder="1"/>
    <xf numFmtId="14" fontId="4" fillId="0" borderId="20" xfId="0" applyNumberFormat="1" applyFont="1" applyBorder="1"/>
    <xf numFmtId="3" fontId="4" fillId="0" borderId="32" xfId="0" applyNumberFormat="1" applyFont="1" applyBorder="1"/>
    <xf numFmtId="3" fontId="4" fillId="0" borderId="33" xfId="0" applyNumberFormat="1" applyFont="1" applyBorder="1"/>
    <xf numFmtId="3" fontId="4" fillId="0" borderId="35" xfId="0" applyNumberFormat="1" applyFont="1" applyBorder="1"/>
    <xf numFmtId="3" fontId="4" fillId="0" borderId="42" xfId="0" applyNumberFormat="1" applyFont="1" applyBorder="1"/>
    <xf numFmtId="14" fontId="4" fillId="0" borderId="35" xfId="0" applyNumberFormat="1" applyFont="1" applyBorder="1"/>
    <xf numFmtId="1" fontId="7" fillId="0" borderId="33" xfId="0" applyNumberFormat="1" applyFont="1" applyBorder="1" applyAlignment="1">
      <alignment vertical="center"/>
    </xf>
    <xf numFmtId="1" fontId="7" fillId="0" borderId="35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4" fillId="2" borderId="9" xfId="0" applyNumberFormat="1" applyFont="1" applyFill="1" applyBorder="1" applyAlignment="1">
      <alignment vertical="center"/>
    </xf>
    <xf numFmtId="14" fontId="4" fillId="2" borderId="9" xfId="0" applyNumberFormat="1" applyFont="1" applyFill="1" applyBorder="1" applyAlignment="1">
      <alignment vertical="center"/>
    </xf>
    <xf numFmtId="14" fontId="4" fillId="2" borderId="20" xfId="0" applyNumberFormat="1" applyFont="1" applyFill="1" applyBorder="1" applyAlignment="1">
      <alignment vertical="center"/>
    </xf>
    <xf numFmtId="3" fontId="4" fillId="0" borderId="41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14" fontId="4" fillId="0" borderId="3" xfId="0" applyNumberFormat="1" applyFont="1" applyFill="1" applyBorder="1" applyAlignment="1">
      <alignment vertical="center"/>
    </xf>
    <xf numFmtId="3" fontId="4" fillId="0" borderId="9" xfId="0" applyNumberFormat="1" applyFont="1" applyFill="1" applyBorder="1" applyAlignment="1">
      <alignment vertical="center"/>
    </xf>
    <xf numFmtId="14" fontId="4" fillId="0" borderId="9" xfId="0" applyNumberFormat="1" applyFont="1" applyFill="1" applyBorder="1" applyAlignment="1">
      <alignment vertical="center"/>
    </xf>
    <xf numFmtId="3" fontId="4" fillId="2" borderId="43" xfId="0" applyNumberFormat="1" applyFont="1" applyFill="1" applyBorder="1" applyAlignment="1">
      <alignment vertical="center"/>
    </xf>
    <xf numFmtId="3" fontId="4" fillId="0" borderId="44" xfId="0" applyNumberFormat="1" applyFont="1" applyBorder="1" applyAlignment="1">
      <alignment vertical="center"/>
    </xf>
    <xf numFmtId="3" fontId="4" fillId="0" borderId="2" xfId="0" applyNumberFormat="1" applyFont="1" applyBorder="1"/>
    <xf numFmtId="14" fontId="4" fillId="0" borderId="45" xfId="0" applyNumberFormat="1" applyFont="1" applyBorder="1" applyAlignment="1">
      <alignment vertical="center"/>
    </xf>
    <xf numFmtId="2" fontId="4" fillId="0" borderId="46" xfId="0" applyNumberFormat="1" applyFont="1" applyBorder="1" applyAlignment="1">
      <alignment vertical="center"/>
    </xf>
    <xf numFmtId="3" fontId="4" fillId="2" borderId="6" xfId="0" applyNumberFormat="1" applyFont="1" applyFill="1" applyBorder="1" applyAlignment="1">
      <alignment vertical="center"/>
    </xf>
    <xf numFmtId="3" fontId="4" fillId="2" borderId="7" xfId="0" applyNumberFormat="1" applyFont="1" applyFill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14" fontId="4" fillId="0" borderId="47" xfId="0" applyNumberFormat="1" applyFont="1" applyBorder="1" applyAlignment="1">
      <alignment vertical="center"/>
    </xf>
    <xf numFmtId="0" fontId="0" fillId="5" borderId="24" xfId="0" applyFont="1" applyFill="1" applyBorder="1"/>
    <xf numFmtId="0" fontId="3" fillId="0" borderId="49" xfId="0" applyFont="1" applyBorder="1"/>
    <xf numFmtId="3" fontId="4" fillId="6" borderId="50" xfId="0" applyNumberFormat="1" applyFont="1" applyFill="1" applyBorder="1" applyAlignment="1">
      <alignment horizontal="right"/>
    </xf>
    <xf numFmtId="3" fontId="4" fillId="6" borderId="50" xfId="0" applyNumberFormat="1" applyFont="1" applyFill="1" applyBorder="1"/>
    <xf numFmtId="3" fontId="4" fillId="3" borderId="39" xfId="0" applyNumberFormat="1" applyFont="1" applyFill="1" applyBorder="1"/>
    <xf numFmtId="3" fontId="4" fillId="3" borderId="50" xfId="0" applyNumberFormat="1" applyFont="1" applyFill="1" applyBorder="1"/>
    <xf numFmtId="14" fontId="4" fillId="0" borderId="50" xfId="0" applyNumberFormat="1" applyFont="1" applyBorder="1"/>
    <xf numFmtId="3" fontId="4" fillId="0" borderId="50" xfId="0" applyNumberFormat="1" applyFont="1" applyBorder="1"/>
    <xf numFmtId="14" fontId="4" fillId="0" borderId="3" xfId="0" applyNumberFormat="1" applyFont="1" applyBorder="1" applyAlignment="1">
      <alignment vertical="center"/>
    </xf>
    <xf numFmtId="3" fontId="4" fillId="3" borderId="51" xfId="0" applyNumberFormat="1" applyFont="1" applyFill="1" applyBorder="1"/>
    <xf numFmtId="1" fontId="6" fillId="0" borderId="50" xfId="0" applyNumberFormat="1" applyFont="1" applyBorder="1"/>
    <xf numFmtId="0" fontId="3" fillId="0" borderId="48" xfId="0" applyFont="1" applyBorder="1"/>
    <xf numFmtId="3" fontId="4" fillId="6" borderId="48" xfId="0" applyNumberFormat="1" applyFont="1" applyFill="1" applyBorder="1" applyAlignment="1">
      <alignment horizontal="right"/>
    </xf>
    <xf numFmtId="3" fontId="4" fillId="0" borderId="48" xfId="0" applyNumberFormat="1" applyFont="1" applyBorder="1" applyAlignment="1">
      <alignment horizontal="right"/>
    </xf>
    <xf numFmtId="3" fontId="4" fillId="6" borderId="48" xfId="0" applyNumberFormat="1" applyFont="1" applyFill="1" applyBorder="1"/>
    <xf numFmtId="3" fontId="4" fillId="3" borderId="48" xfId="0" applyNumberFormat="1" applyFont="1" applyFill="1" applyBorder="1"/>
    <xf numFmtId="14" fontId="4" fillId="0" borderId="48" xfId="0" applyNumberFormat="1" applyFont="1" applyBorder="1"/>
    <xf numFmtId="3" fontId="4" fillId="0" borderId="48" xfId="0" applyNumberFormat="1" applyFont="1" applyBorder="1"/>
    <xf numFmtId="14" fontId="4" fillId="0" borderId="48" xfId="0" applyNumberFormat="1" applyFont="1" applyBorder="1" applyAlignment="1">
      <alignment vertical="center"/>
    </xf>
    <xf numFmtId="1" fontId="6" fillId="0" borderId="48" xfId="0" applyNumberFormat="1" applyFont="1" applyBorder="1"/>
    <xf numFmtId="3" fontId="8" fillId="0" borderId="32" xfId="0" applyNumberFormat="1" applyFont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3" fontId="8" fillId="0" borderId="9" xfId="0" applyNumberFormat="1" applyFont="1" applyBorder="1" applyAlignment="1">
      <alignment vertical="center"/>
    </xf>
    <xf numFmtId="3" fontId="4" fillId="0" borderId="1" xfId="0" applyNumberFormat="1" applyFont="1" applyFill="1" applyBorder="1"/>
    <xf numFmtId="14" fontId="4" fillId="0" borderId="3" xfId="0" applyNumberFormat="1" applyFont="1" applyBorder="1" applyAlignment="1">
      <alignment horizontal="right" vertical="center"/>
    </xf>
    <xf numFmtId="14" fontId="4" fillId="0" borderId="9" xfId="0" applyNumberFormat="1" applyFont="1" applyBorder="1" applyAlignment="1">
      <alignment horizontal="right" vertical="center"/>
    </xf>
    <xf numFmtId="14" fontId="4" fillId="0" borderId="20" xfId="0" applyNumberFormat="1" applyFont="1" applyBorder="1" applyAlignment="1">
      <alignment horizontal="right" vertical="center"/>
    </xf>
    <xf numFmtId="14" fontId="4" fillId="2" borderId="9" xfId="0" applyNumberFormat="1" applyFont="1" applyFill="1" applyBorder="1" applyAlignment="1">
      <alignment horizontal="right" vertical="center"/>
    </xf>
    <xf numFmtId="3" fontId="4" fillId="0" borderId="1" xfId="0" applyNumberFormat="1" applyFont="1" applyBorder="1" applyAlignment="1">
      <alignment vertical="center"/>
    </xf>
    <xf numFmtId="14" fontId="4" fillId="0" borderId="52" xfId="0" applyNumberFormat="1" applyFont="1" applyBorder="1"/>
    <xf numFmtId="14" fontId="4" fillId="0" borderId="11" xfId="0" applyNumberFormat="1" applyFont="1" applyBorder="1"/>
    <xf numFmtId="14" fontId="4" fillId="0" borderId="11" xfId="0" applyNumberFormat="1" applyFont="1" applyBorder="1" applyAlignment="1">
      <alignment vertical="center"/>
    </xf>
    <xf numFmtId="1" fontId="7" fillId="0" borderId="48" xfId="0" applyNumberFormat="1" applyFont="1" applyBorder="1" applyAlignment="1">
      <alignment vertical="center"/>
    </xf>
    <xf numFmtId="14" fontId="4" fillId="0" borderId="53" xfId="0" applyNumberFormat="1" applyFont="1" applyBorder="1"/>
    <xf numFmtId="1" fontId="7" fillId="4" borderId="9" xfId="0" applyNumberFormat="1" applyFont="1" applyFill="1" applyBorder="1" applyAlignment="1">
      <alignment vertical="center"/>
    </xf>
    <xf numFmtId="1" fontId="7" fillId="0" borderId="48" xfId="0" applyNumberFormat="1" applyFont="1" applyBorder="1"/>
    <xf numFmtId="14" fontId="4" fillId="0" borderId="0" xfId="0" applyNumberFormat="1" applyFont="1" applyBorder="1" applyAlignment="1">
      <alignment horizontal="right" vertical="center"/>
    </xf>
    <xf numFmtId="14" fontId="4" fillId="0" borderId="28" xfId="0" applyNumberFormat="1" applyFont="1" applyBorder="1" applyAlignment="1">
      <alignment horizontal="right" vertical="center"/>
    </xf>
    <xf numFmtId="14" fontId="4" fillId="0" borderId="29" xfId="0" applyNumberFormat="1" applyFont="1" applyBorder="1" applyAlignment="1">
      <alignment horizontal="right" vertical="center"/>
    </xf>
    <xf numFmtId="14" fontId="4" fillId="0" borderId="2" xfId="0" applyNumberFormat="1" applyFont="1" applyBorder="1"/>
    <xf numFmtId="0" fontId="3" fillId="0" borderId="2" xfId="0" applyFont="1" applyBorder="1" applyAlignment="1">
      <alignment horizontal="center" vertical="center" wrapText="1"/>
    </xf>
    <xf numFmtId="0" fontId="0" fillId="0" borderId="27" xfId="0" applyBorder="1"/>
    <xf numFmtId="0" fontId="3" fillId="0" borderId="2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3" fontId="4" fillId="6" borderId="3" xfId="0" applyNumberFormat="1" applyFont="1" applyFill="1" applyBorder="1" applyAlignment="1">
      <alignment horizontal="right" vertical="center"/>
    </xf>
    <xf numFmtId="3" fontId="4" fillId="6" borderId="9" xfId="0" applyNumberFormat="1" applyFont="1" applyFill="1" applyBorder="1" applyAlignment="1">
      <alignment horizontal="right" vertical="center"/>
    </xf>
    <xf numFmtId="3" fontId="4" fillId="6" borderId="20" xfId="0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3" fontId="4" fillId="0" borderId="9" xfId="0" applyNumberFormat="1" applyFont="1" applyBorder="1" applyAlignment="1">
      <alignment horizontal="right" vertical="center"/>
    </xf>
    <xf numFmtId="3" fontId="4" fillId="0" borderId="20" xfId="0" applyNumberFormat="1" applyFont="1" applyBorder="1" applyAlignment="1">
      <alignment horizontal="right" vertical="center"/>
    </xf>
    <xf numFmtId="14" fontId="4" fillId="0" borderId="3" xfId="0" applyNumberFormat="1" applyFont="1" applyBorder="1" applyAlignment="1">
      <alignment horizontal="right" vertical="center"/>
    </xf>
    <xf numFmtId="14" fontId="4" fillId="0" borderId="9" xfId="0" applyNumberFormat="1" applyFont="1" applyBorder="1" applyAlignment="1">
      <alignment horizontal="right" vertical="center"/>
    </xf>
    <xf numFmtId="14" fontId="4" fillId="0" borderId="20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3" fontId="4" fillId="0" borderId="20" xfId="0" applyNumberFormat="1" applyFont="1" applyBorder="1" applyAlignment="1">
      <alignment horizontal="center" vertical="center"/>
    </xf>
    <xf numFmtId="3" fontId="4" fillId="3" borderId="3" xfId="0" applyNumberFormat="1" applyFont="1" applyFill="1" applyBorder="1" applyAlignment="1">
      <alignment horizontal="right" vertical="center"/>
    </xf>
    <xf numFmtId="3" fontId="4" fillId="3" borderId="9" xfId="0" applyNumberFormat="1" applyFont="1" applyFill="1" applyBorder="1" applyAlignment="1">
      <alignment horizontal="right" vertical="center"/>
    </xf>
    <xf numFmtId="3" fontId="4" fillId="3" borderId="20" xfId="0" applyNumberFormat="1" applyFont="1" applyFill="1" applyBorder="1" applyAlignment="1">
      <alignment horizontal="right" vertical="center"/>
    </xf>
    <xf numFmtId="3" fontId="4" fillId="3" borderId="3" xfId="0" applyNumberFormat="1" applyFont="1" applyFill="1" applyBorder="1" applyAlignment="1">
      <alignment horizontal="center" vertical="center"/>
    </xf>
    <xf numFmtId="3" fontId="4" fillId="3" borderId="9" xfId="0" applyNumberFormat="1" applyFont="1" applyFill="1" applyBorder="1" applyAlignment="1">
      <alignment horizontal="center" vertical="center"/>
    </xf>
    <xf numFmtId="3" fontId="4" fillId="3" borderId="20" xfId="0" applyNumberFormat="1" applyFont="1" applyFill="1" applyBorder="1" applyAlignment="1">
      <alignment horizontal="center" vertical="center"/>
    </xf>
    <xf numFmtId="3" fontId="4" fillId="3" borderId="4" xfId="0" applyNumberFormat="1" applyFont="1" applyFill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9" xfId="0" applyBorder="1"/>
    <xf numFmtId="0" fontId="0" fillId="0" borderId="20" xfId="0" applyBorder="1"/>
    <xf numFmtId="3" fontId="4" fillId="3" borderId="24" xfId="0" applyNumberFormat="1" applyFont="1" applyFill="1" applyBorder="1" applyAlignment="1">
      <alignment horizontal="right" vertic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5" borderId="25" xfId="0" applyFont="1" applyFill="1" applyBorder="1"/>
    <xf numFmtId="0" fontId="3" fillId="2" borderId="36" xfId="0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left" vertical="center"/>
    </xf>
    <xf numFmtId="0" fontId="3" fillId="2" borderId="37" xfId="0" applyFont="1" applyFill="1" applyBorder="1" applyAlignment="1">
      <alignment horizontal="left" vertical="center"/>
    </xf>
    <xf numFmtId="3" fontId="4" fillId="6" borderId="4" xfId="0" applyNumberFormat="1" applyFont="1" applyFill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0" fontId="3" fillId="2" borderId="23" xfId="1" applyFont="1" applyFill="1" applyBorder="1" applyAlignment="1">
      <alignment horizontal="center" vertical="center"/>
    </xf>
    <xf numFmtId="0" fontId="0" fillId="5" borderId="22" xfId="0" applyFont="1" applyFill="1" applyBorder="1"/>
    <xf numFmtId="0" fontId="0" fillId="0" borderId="22" xfId="0" applyFont="1" applyBorder="1"/>
    <xf numFmtId="0" fontId="0" fillId="0" borderId="25" xfId="0" applyFont="1" applyBorder="1"/>
    <xf numFmtId="0" fontId="3" fillId="0" borderId="2" xfId="0" applyFont="1" applyBorder="1" applyAlignment="1">
      <alignment horizontal="center"/>
    </xf>
    <xf numFmtId="0" fontId="0" fillId="0" borderId="27" xfId="0" applyFont="1" applyBorder="1"/>
    <xf numFmtId="0" fontId="3" fillId="0" borderId="24" xfId="0" applyFont="1" applyBorder="1" applyAlignment="1">
      <alignment horizontal="center"/>
    </xf>
    <xf numFmtId="0" fontId="0" fillId="0" borderId="11" xfId="0" applyFont="1" applyBorder="1"/>
    <xf numFmtId="0" fontId="3" fillId="0" borderId="27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textRotation="90"/>
    </xf>
    <xf numFmtId="0" fontId="3" fillId="0" borderId="9" xfId="0" applyFont="1" applyBorder="1" applyAlignment="1">
      <alignment horizontal="center" vertical="center" textRotation="90"/>
    </xf>
    <xf numFmtId="0" fontId="3" fillId="0" borderId="20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3" fontId="4" fillId="2" borderId="3" xfId="0" applyNumberFormat="1" applyFont="1" applyFill="1" applyBorder="1" applyAlignment="1">
      <alignment horizontal="right" vertical="center"/>
    </xf>
    <xf numFmtId="3" fontId="4" fillId="2" borderId="9" xfId="0" applyNumberFormat="1" applyFont="1" applyFill="1" applyBorder="1" applyAlignment="1">
      <alignment horizontal="right" vertical="center"/>
    </xf>
    <xf numFmtId="3" fontId="4" fillId="2" borderId="20" xfId="0" applyNumberFormat="1" applyFont="1" applyFill="1" applyBorder="1" applyAlignment="1">
      <alignment horizontal="right" vertical="center"/>
    </xf>
    <xf numFmtId="14" fontId="2" fillId="0" borderId="0" xfId="0" applyNumberFormat="1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14" fontId="4" fillId="2" borderId="3" xfId="0" applyNumberFormat="1" applyFont="1" applyFill="1" applyBorder="1" applyAlignment="1">
      <alignment horizontal="right" vertical="center"/>
    </xf>
    <xf numFmtId="14" fontId="4" fillId="2" borderId="9" xfId="0" applyNumberFormat="1" applyFont="1" applyFill="1" applyBorder="1" applyAlignment="1">
      <alignment horizontal="right" vertical="center"/>
    </xf>
    <xf numFmtId="14" fontId="4" fillId="2" borderId="4" xfId="0" applyNumberFormat="1" applyFont="1" applyFill="1" applyBorder="1" applyAlignment="1">
      <alignment horizontal="right" vertical="center"/>
    </xf>
    <xf numFmtId="3" fontId="4" fillId="3" borderId="28" xfId="0" applyNumberFormat="1" applyFont="1" applyFill="1" applyBorder="1" applyAlignment="1">
      <alignment horizontal="right" vertical="center"/>
    </xf>
    <xf numFmtId="3" fontId="4" fillId="3" borderId="29" xfId="0" applyNumberFormat="1" applyFont="1" applyFill="1" applyBorder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52"/>
  <sheetViews>
    <sheetView tabSelected="1" workbookViewId="0">
      <selection activeCell="T24" sqref="T24"/>
    </sheetView>
  </sheetViews>
  <sheetFormatPr baseColWidth="10" defaultRowHeight="15"/>
  <cols>
    <col min="2" max="2" width="20" customWidth="1"/>
    <col min="3" max="5" width="11.5703125" bestFit="1" customWidth="1"/>
    <col min="6" max="6" width="11.140625" customWidth="1"/>
    <col min="7" max="7" width="15.85546875" hidden="1" customWidth="1"/>
    <col min="8" max="8" width="15.5703125" hidden="1" customWidth="1"/>
    <col min="9" max="9" width="11.28515625" hidden="1" customWidth="1"/>
    <col min="10" max="10" width="12.140625" style="1" hidden="1" customWidth="1"/>
    <col min="11" max="11" width="11.5703125" style="1" hidden="1" customWidth="1"/>
    <col min="12" max="12" width="0.7109375" style="1" hidden="1" customWidth="1"/>
    <col min="13" max="13" width="12.28515625" style="1" hidden="1" customWidth="1"/>
    <col min="14" max="14" width="9.7109375" style="1" customWidth="1"/>
    <col min="15" max="15" width="12.28515625" style="1" customWidth="1"/>
    <col min="16" max="16" width="0.140625" customWidth="1"/>
    <col min="17" max="17" width="0.5703125" hidden="1" customWidth="1"/>
    <col min="18" max="18" width="0.5703125" style="1" hidden="1" customWidth="1"/>
    <col min="19" max="19" width="11.5703125" bestFit="1" customWidth="1"/>
    <col min="21" max="22" width="12" bestFit="1" customWidth="1"/>
    <col min="23" max="23" width="0.42578125" customWidth="1"/>
    <col min="24" max="24" width="11.5703125" bestFit="1" customWidth="1"/>
  </cols>
  <sheetData>
    <row r="1" spans="1:25" ht="20.25">
      <c r="A1" s="1"/>
      <c r="B1" s="102"/>
      <c r="C1" s="243">
        <v>44477</v>
      </c>
      <c r="D1" s="243"/>
      <c r="E1" s="4"/>
      <c r="F1" s="5"/>
      <c r="G1" s="3"/>
      <c r="H1" s="3"/>
      <c r="I1" s="3"/>
      <c r="J1" s="3"/>
      <c r="K1" s="3" t="s">
        <v>50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21" thickBot="1">
      <c r="A2" s="1"/>
      <c r="B2" s="4"/>
      <c r="C2" s="4"/>
      <c r="D2" s="4"/>
      <c r="E2" s="4"/>
      <c r="F2" s="4"/>
      <c r="G2" s="4"/>
      <c r="H2" s="1"/>
      <c r="I2" s="1"/>
      <c r="P2" s="1"/>
      <c r="Q2" s="1"/>
      <c r="S2" s="1"/>
      <c r="T2" s="1"/>
      <c r="U2" s="1"/>
      <c r="V2" s="1"/>
      <c r="W2" s="1"/>
      <c r="X2" s="1"/>
      <c r="Y2" s="1"/>
    </row>
    <row r="3" spans="1:25" ht="41.25" thickBot="1">
      <c r="A3" s="2"/>
      <c r="B3" s="2"/>
      <c r="C3" s="244" t="s">
        <v>0</v>
      </c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6"/>
    </row>
    <row r="4" spans="1:25" ht="63.75" customHeight="1" thickBot="1">
      <c r="A4" s="184" t="s">
        <v>1</v>
      </c>
      <c r="B4" s="185"/>
      <c r="C4" s="6" t="s">
        <v>2</v>
      </c>
      <c r="D4" s="103" t="s">
        <v>3</v>
      </c>
      <c r="E4" s="103" t="s">
        <v>4</v>
      </c>
      <c r="F4" s="6" t="s">
        <v>5</v>
      </c>
      <c r="G4" s="103" t="s">
        <v>6</v>
      </c>
      <c r="H4" s="7" t="s">
        <v>7</v>
      </c>
      <c r="I4" s="7" t="s">
        <v>8</v>
      </c>
      <c r="J4" s="7" t="s">
        <v>49</v>
      </c>
      <c r="K4" s="7" t="s">
        <v>51</v>
      </c>
      <c r="L4" s="7" t="s">
        <v>52</v>
      </c>
      <c r="M4" s="7" t="s">
        <v>53</v>
      </c>
      <c r="N4" s="7" t="s">
        <v>54</v>
      </c>
      <c r="O4" s="7" t="s">
        <v>55</v>
      </c>
      <c r="P4" s="7" t="s">
        <v>9</v>
      </c>
      <c r="Q4" s="8" t="s">
        <v>10</v>
      </c>
      <c r="R4" s="8"/>
      <c r="S4" s="8" t="s">
        <v>11</v>
      </c>
      <c r="T4" s="165" t="s">
        <v>12</v>
      </c>
      <c r="U4" s="8" t="s">
        <v>13</v>
      </c>
      <c r="V4" s="8" t="s">
        <v>14</v>
      </c>
      <c r="W4" s="38" t="s">
        <v>15</v>
      </c>
      <c r="X4" s="8" t="s">
        <v>16</v>
      </c>
      <c r="Y4" s="8" t="s">
        <v>17</v>
      </c>
    </row>
    <row r="5" spans="1:25">
      <c r="A5" s="186" t="s">
        <v>18</v>
      </c>
      <c r="B5" s="187"/>
      <c r="C5" s="192">
        <v>9000</v>
      </c>
      <c r="D5" s="195">
        <v>225000</v>
      </c>
      <c r="E5" s="32">
        <v>2880000</v>
      </c>
      <c r="F5" s="192">
        <v>17</v>
      </c>
      <c r="G5" s="201">
        <v>100000</v>
      </c>
      <c r="H5" s="204">
        <v>181752</v>
      </c>
      <c r="I5" s="204">
        <v>152008</v>
      </c>
      <c r="J5" s="204">
        <f>54970+49484+57801</f>
        <v>162255</v>
      </c>
      <c r="K5" s="204">
        <f>57614+54970+16800</f>
        <v>129384</v>
      </c>
      <c r="L5" s="204">
        <f>54970+4200+4200</f>
        <v>63370</v>
      </c>
      <c r="M5" s="204">
        <f>4576+4588+4574+4576+4592+4574+4582+4572+4558+4584+4574+27478</f>
        <v>77828</v>
      </c>
      <c r="N5" s="204">
        <f>4574+4576+4592+4500+4500+4500+4478+4480+4504+4502+4500+4500+4500+27487</f>
        <v>86193</v>
      </c>
      <c r="O5" s="204">
        <f>4574+4576+4592+4500+4488+4500+4500+27478</f>
        <v>59208</v>
      </c>
      <c r="P5" s="204">
        <v>20.194666666666667</v>
      </c>
      <c r="Q5" s="198">
        <v>44434.19466666667</v>
      </c>
      <c r="R5" s="180"/>
      <c r="S5" s="130"/>
      <c r="T5" s="131"/>
      <c r="U5" s="132"/>
      <c r="V5" s="61"/>
      <c r="W5" s="204">
        <v>30.560444444444443</v>
      </c>
      <c r="X5" s="65"/>
      <c r="Y5" s="62"/>
    </row>
    <row r="6" spans="1:25">
      <c r="A6" s="188"/>
      <c r="B6" s="189"/>
      <c r="C6" s="193"/>
      <c r="D6" s="196"/>
      <c r="E6" s="37"/>
      <c r="F6" s="193"/>
      <c r="G6" s="202"/>
      <c r="H6" s="205"/>
      <c r="I6" s="205"/>
      <c r="J6" s="205"/>
      <c r="K6" s="205"/>
      <c r="L6" s="205"/>
      <c r="M6" s="205"/>
      <c r="N6" s="205"/>
      <c r="O6" s="205"/>
      <c r="P6" s="205"/>
      <c r="Q6" s="199"/>
      <c r="R6" s="180"/>
      <c r="S6" s="24"/>
      <c r="T6" s="133"/>
      <c r="U6" s="134"/>
      <c r="V6" s="62"/>
      <c r="W6" s="205"/>
      <c r="X6" s="124">
        <v>1</v>
      </c>
      <c r="Y6" s="62"/>
    </row>
    <row r="7" spans="1:25">
      <c r="A7" s="188"/>
      <c r="B7" s="189"/>
      <c r="C7" s="193"/>
      <c r="D7" s="196"/>
      <c r="E7" s="37"/>
      <c r="F7" s="193"/>
      <c r="G7" s="202"/>
      <c r="H7" s="205"/>
      <c r="I7" s="205"/>
      <c r="J7" s="205"/>
      <c r="K7" s="205"/>
      <c r="L7" s="205"/>
      <c r="M7" s="205"/>
      <c r="N7" s="205"/>
      <c r="O7" s="205"/>
      <c r="P7" s="205"/>
      <c r="Q7" s="199"/>
      <c r="R7" s="169"/>
      <c r="S7" s="87"/>
      <c r="T7" s="87"/>
      <c r="U7" s="88"/>
      <c r="V7" s="62"/>
      <c r="W7" s="205"/>
      <c r="X7" s="124"/>
      <c r="Y7" s="62"/>
    </row>
    <row r="8" spans="1:25">
      <c r="A8" s="188"/>
      <c r="B8" s="189"/>
      <c r="C8" s="193"/>
      <c r="D8" s="196"/>
      <c r="E8" s="37"/>
      <c r="F8" s="193"/>
      <c r="G8" s="202"/>
      <c r="H8" s="205"/>
      <c r="I8" s="205"/>
      <c r="J8" s="205"/>
      <c r="K8" s="205"/>
      <c r="L8" s="205"/>
      <c r="M8" s="205"/>
      <c r="N8" s="205"/>
      <c r="O8" s="205"/>
      <c r="P8" s="205"/>
      <c r="Q8" s="199"/>
      <c r="R8" s="180"/>
      <c r="S8" s="126"/>
      <c r="T8" s="127"/>
      <c r="U8" s="128"/>
      <c r="V8" s="62"/>
      <c r="W8" s="205"/>
      <c r="X8" s="124"/>
      <c r="Y8" s="62"/>
    </row>
    <row r="9" spans="1:25">
      <c r="A9" s="188"/>
      <c r="B9" s="189"/>
      <c r="C9" s="193"/>
      <c r="D9" s="196"/>
      <c r="E9" s="37"/>
      <c r="F9" s="193"/>
      <c r="G9" s="202"/>
      <c r="H9" s="205"/>
      <c r="I9" s="205"/>
      <c r="J9" s="205"/>
      <c r="K9" s="205"/>
      <c r="L9" s="205"/>
      <c r="M9" s="205"/>
      <c r="N9" s="205"/>
      <c r="O9" s="205"/>
      <c r="P9" s="205"/>
      <c r="Q9" s="199"/>
      <c r="R9" s="180"/>
      <c r="S9" s="126"/>
      <c r="T9" s="127"/>
      <c r="U9" s="128"/>
      <c r="V9" s="62"/>
      <c r="W9" s="205"/>
      <c r="X9" s="124"/>
      <c r="Y9" s="62"/>
    </row>
    <row r="10" spans="1:25">
      <c r="A10" s="188"/>
      <c r="B10" s="189"/>
      <c r="C10" s="193"/>
      <c r="D10" s="196"/>
      <c r="E10" s="37"/>
      <c r="F10" s="193"/>
      <c r="G10" s="202"/>
      <c r="H10" s="205"/>
      <c r="I10" s="205"/>
      <c r="J10" s="205"/>
      <c r="K10" s="205"/>
      <c r="L10" s="205"/>
      <c r="M10" s="205"/>
      <c r="N10" s="205"/>
      <c r="O10" s="205"/>
      <c r="P10" s="205"/>
      <c r="Q10" s="199"/>
      <c r="R10" s="180"/>
      <c r="S10" s="126"/>
      <c r="T10" s="127"/>
      <c r="U10" s="128"/>
      <c r="V10" s="62"/>
      <c r="W10" s="205"/>
      <c r="X10" s="124"/>
      <c r="Y10" s="62"/>
    </row>
    <row r="11" spans="1:25" ht="15.75" thickBot="1">
      <c r="A11" s="190"/>
      <c r="B11" s="191"/>
      <c r="C11" s="194"/>
      <c r="D11" s="197"/>
      <c r="E11" s="33"/>
      <c r="F11" s="194"/>
      <c r="G11" s="203"/>
      <c r="H11" s="206"/>
      <c r="I11" s="206"/>
      <c r="J11" s="206"/>
      <c r="K11" s="206"/>
      <c r="L11" s="206"/>
      <c r="M11" s="206"/>
      <c r="N11" s="206"/>
      <c r="O11" s="206"/>
      <c r="P11" s="206"/>
      <c r="Q11" s="200"/>
      <c r="R11" s="180"/>
      <c r="S11" s="126"/>
      <c r="T11" s="127"/>
      <c r="U11" s="129"/>
      <c r="V11" s="143"/>
      <c r="W11" s="206"/>
      <c r="X11" s="125"/>
      <c r="Y11" s="62"/>
    </row>
    <row r="12" spans="1:25">
      <c r="A12" s="186" t="s">
        <v>19</v>
      </c>
      <c r="B12" s="187"/>
      <c r="C12" s="192">
        <v>5700</v>
      </c>
      <c r="D12" s="195">
        <v>142500</v>
      </c>
      <c r="E12" s="32">
        <v>1824000</v>
      </c>
      <c r="F12" s="192">
        <v>54</v>
      </c>
      <c r="G12" s="201">
        <v>100000</v>
      </c>
      <c r="H12" s="204">
        <v>45600</v>
      </c>
      <c r="I12" s="204">
        <v>26400</v>
      </c>
      <c r="J12" s="204">
        <f>4800+9600</f>
        <v>14400</v>
      </c>
      <c r="K12" s="204">
        <f>124310+8020+4800</f>
        <v>137130</v>
      </c>
      <c r="L12" s="204">
        <v>113070</v>
      </c>
      <c r="M12" s="204">
        <f>26065+50172</f>
        <v>76237</v>
      </c>
      <c r="N12" s="204">
        <f>16040+50172</f>
        <v>66212</v>
      </c>
      <c r="O12" s="204">
        <v>50172</v>
      </c>
      <c r="P12" s="204">
        <v>9.3333333333333339</v>
      </c>
      <c r="Q12" s="198">
        <v>44423.333333333336</v>
      </c>
      <c r="R12" s="168"/>
      <c r="S12" s="60"/>
      <c r="T12" s="60"/>
      <c r="U12" s="61"/>
      <c r="V12" s="61"/>
      <c r="W12" s="204">
        <v>33.339122807017546</v>
      </c>
      <c r="X12" s="89">
        <v>1</v>
      </c>
      <c r="Y12" s="61"/>
    </row>
    <row r="13" spans="1:25">
      <c r="A13" s="188"/>
      <c r="B13" s="189"/>
      <c r="C13" s="193"/>
      <c r="D13" s="196"/>
      <c r="E13" s="37"/>
      <c r="F13" s="193"/>
      <c r="G13" s="202"/>
      <c r="H13" s="205"/>
      <c r="I13" s="205"/>
      <c r="J13" s="205"/>
      <c r="K13" s="205"/>
      <c r="L13" s="205"/>
      <c r="M13" s="205"/>
      <c r="N13" s="205"/>
      <c r="O13" s="205"/>
      <c r="P13" s="205"/>
      <c r="Q13" s="199"/>
      <c r="R13" s="169"/>
      <c r="S13" s="87"/>
      <c r="T13" s="87"/>
      <c r="U13" s="88"/>
      <c r="V13" s="62"/>
      <c r="W13" s="205"/>
      <c r="X13" s="66"/>
      <c r="Y13" s="62"/>
    </row>
    <row r="14" spans="1:25" ht="15.75" thickBot="1">
      <c r="A14" s="190"/>
      <c r="B14" s="191"/>
      <c r="C14" s="194"/>
      <c r="D14" s="197"/>
      <c r="E14" s="33"/>
      <c r="F14" s="194"/>
      <c r="G14" s="203"/>
      <c r="H14" s="206"/>
      <c r="I14" s="206"/>
      <c r="J14" s="206"/>
      <c r="K14" s="206"/>
      <c r="L14" s="206"/>
      <c r="M14" s="206"/>
      <c r="N14" s="206"/>
      <c r="O14" s="206"/>
      <c r="P14" s="206"/>
      <c r="Q14" s="200"/>
      <c r="R14" s="170"/>
      <c r="S14" s="34"/>
      <c r="T14" s="34"/>
      <c r="U14" s="34"/>
      <c r="V14" s="76"/>
      <c r="W14" s="206"/>
      <c r="X14" s="67"/>
      <c r="Y14" s="34"/>
    </row>
    <row r="15" spans="1:25" ht="15.75" thickBot="1">
      <c r="A15" s="211" t="s">
        <v>20</v>
      </c>
      <c r="B15" s="213" t="s">
        <v>21</v>
      </c>
      <c r="C15" s="192">
        <v>2200</v>
      </c>
      <c r="D15" s="195">
        <v>55000</v>
      </c>
      <c r="E15" s="202">
        <v>704000</v>
      </c>
      <c r="F15" s="192">
        <v>54</v>
      </c>
      <c r="G15" s="201">
        <v>40000</v>
      </c>
      <c r="H15" s="207">
        <v>84000</v>
      </c>
      <c r="I15" s="207">
        <v>84000</v>
      </c>
      <c r="J15" s="207">
        <f>+I15</f>
        <v>84000</v>
      </c>
      <c r="K15" s="207">
        <f>14400+60000</f>
        <v>74400</v>
      </c>
      <c r="L15" s="207">
        <v>74400</v>
      </c>
      <c r="M15" s="207">
        <f>14400+60000</f>
        <v>74400</v>
      </c>
      <c r="N15" s="207">
        <v>72000</v>
      </c>
      <c r="O15" s="207">
        <v>72000</v>
      </c>
      <c r="P15" s="207">
        <v>38.18181818181818</v>
      </c>
      <c r="Q15" s="198">
        <v>44452.181818181816</v>
      </c>
      <c r="R15" s="168"/>
      <c r="S15" s="85"/>
      <c r="T15" s="85"/>
      <c r="U15" s="86"/>
      <c r="V15" s="74"/>
      <c r="W15" s="204">
        <v>103.83318181818181</v>
      </c>
      <c r="X15" s="65"/>
      <c r="Y15" s="86"/>
    </row>
    <row r="16" spans="1:25" ht="15.75" thickBot="1">
      <c r="A16" s="211"/>
      <c r="B16" s="214"/>
      <c r="C16" s="214"/>
      <c r="D16" s="214"/>
      <c r="E16" s="202"/>
      <c r="F16" s="214"/>
      <c r="G16" s="202"/>
      <c r="H16" s="208"/>
      <c r="I16" s="208"/>
      <c r="J16" s="208"/>
      <c r="K16" s="208"/>
      <c r="L16" s="208"/>
      <c r="M16" s="208"/>
      <c r="N16" s="208"/>
      <c r="O16" s="208"/>
      <c r="P16" s="208"/>
      <c r="Q16" s="199"/>
      <c r="R16" s="169"/>
      <c r="S16" s="87"/>
      <c r="T16" s="87"/>
      <c r="U16" s="88"/>
      <c r="V16" s="62"/>
      <c r="W16" s="205"/>
      <c r="X16" s="89">
        <v>1</v>
      </c>
      <c r="Y16" s="78"/>
    </row>
    <row r="17" spans="1:25" ht="15.75" thickBot="1">
      <c r="A17" s="211"/>
      <c r="B17" s="214"/>
      <c r="C17" s="214"/>
      <c r="D17" s="214"/>
      <c r="E17" s="202"/>
      <c r="F17" s="215"/>
      <c r="G17" s="202"/>
      <c r="H17" s="208"/>
      <c r="I17" s="208"/>
      <c r="J17" s="208"/>
      <c r="K17" s="208"/>
      <c r="L17" s="208"/>
      <c r="M17" s="208"/>
      <c r="N17" s="208"/>
      <c r="O17" s="208"/>
      <c r="P17" s="208"/>
      <c r="Q17" s="199"/>
      <c r="R17" s="169"/>
      <c r="S17" s="117"/>
      <c r="T17" s="117"/>
      <c r="U17" s="118"/>
      <c r="V17" s="76"/>
      <c r="W17" s="205"/>
      <c r="X17" s="93">
        <v>0</v>
      </c>
      <c r="Y17" s="31"/>
    </row>
    <row r="18" spans="1:25">
      <c r="A18" s="211"/>
      <c r="B18" s="211" t="s">
        <v>22</v>
      </c>
      <c r="C18" s="214"/>
      <c r="D18" s="214"/>
      <c r="E18" s="202"/>
      <c r="F18" s="192">
        <v>54</v>
      </c>
      <c r="G18" s="202"/>
      <c r="H18" s="208"/>
      <c r="I18" s="208"/>
      <c r="J18" s="208"/>
      <c r="K18" s="208"/>
      <c r="L18" s="208"/>
      <c r="M18" s="208"/>
      <c r="N18" s="208"/>
      <c r="O18" s="208"/>
      <c r="P18" s="208"/>
      <c r="Q18" s="199"/>
      <c r="R18" s="169"/>
      <c r="S18" s="91"/>
      <c r="T18" s="91"/>
      <c r="U18" s="92"/>
      <c r="V18" s="74"/>
      <c r="W18" s="216"/>
      <c r="X18" s="176"/>
      <c r="Y18" s="173"/>
    </row>
    <row r="19" spans="1:25">
      <c r="A19" s="211"/>
      <c r="B19" s="211"/>
      <c r="C19" s="214"/>
      <c r="D19" s="214"/>
      <c r="E19" s="202"/>
      <c r="F19" s="193"/>
      <c r="G19" s="202"/>
      <c r="H19" s="208"/>
      <c r="I19" s="208"/>
      <c r="J19" s="208"/>
      <c r="K19" s="208"/>
      <c r="L19" s="208"/>
      <c r="M19" s="208"/>
      <c r="N19" s="208"/>
      <c r="O19" s="208"/>
      <c r="P19" s="208"/>
      <c r="Q19" s="199"/>
      <c r="R19" s="169"/>
      <c r="S19" s="91"/>
      <c r="T19" s="91"/>
      <c r="U19" s="92"/>
      <c r="V19" s="62"/>
      <c r="W19" s="216"/>
      <c r="X19" s="176"/>
      <c r="Y19" s="174"/>
    </row>
    <row r="20" spans="1:25" ht="15.75" thickBot="1">
      <c r="A20" s="211"/>
      <c r="B20" s="212"/>
      <c r="C20" s="215"/>
      <c r="D20" s="215"/>
      <c r="E20" s="202"/>
      <c r="F20" s="194"/>
      <c r="G20" s="203"/>
      <c r="H20" s="209"/>
      <c r="I20" s="209"/>
      <c r="J20" s="209"/>
      <c r="K20" s="209"/>
      <c r="L20" s="209"/>
      <c r="M20" s="209"/>
      <c r="N20" s="209"/>
      <c r="O20" s="209"/>
      <c r="P20" s="209"/>
      <c r="Q20" s="200"/>
      <c r="R20" s="169"/>
      <c r="S20" s="79"/>
      <c r="T20" s="79"/>
      <c r="U20" s="54"/>
      <c r="V20" s="143"/>
      <c r="W20" s="216"/>
      <c r="X20" s="176"/>
      <c r="Y20" s="175"/>
    </row>
    <row r="21" spans="1:25" ht="15.75" thickBot="1">
      <c r="A21" s="212"/>
      <c r="B21" s="95" t="s">
        <v>23</v>
      </c>
      <c r="C21" s="104">
        <v>7900</v>
      </c>
      <c r="D21" s="96">
        <v>197500</v>
      </c>
      <c r="E21" s="202"/>
      <c r="F21" s="115">
        <v>54</v>
      </c>
      <c r="G21" s="172"/>
      <c r="H21" s="96">
        <v>129600</v>
      </c>
      <c r="I21" s="96"/>
      <c r="J21" s="96"/>
      <c r="K21" s="96"/>
      <c r="L21" s="96"/>
      <c r="M21" s="96"/>
      <c r="N21" s="96"/>
      <c r="O21" s="96"/>
      <c r="P21" s="96">
        <v>16.405063291139239</v>
      </c>
      <c r="Q21" s="97">
        <v>44430.405063291139</v>
      </c>
      <c r="R21" s="97"/>
      <c r="S21" s="98"/>
      <c r="T21" s="98"/>
      <c r="U21" s="99"/>
      <c r="V21" s="97"/>
      <c r="W21" s="206"/>
      <c r="X21" s="178" t="e">
        <v>#REF!</v>
      </c>
      <c r="Y21" s="99"/>
    </row>
    <row r="22" spans="1:25">
      <c r="A22" s="217" t="s">
        <v>24</v>
      </c>
      <c r="B22" s="220" t="s">
        <v>25</v>
      </c>
      <c r="C22" s="192">
        <v>3200</v>
      </c>
      <c r="D22" s="195">
        <v>80000</v>
      </c>
      <c r="E22" s="9">
        <v>1024000</v>
      </c>
      <c r="F22" s="192">
        <v>60</v>
      </c>
      <c r="G22" s="94">
        <v>163200</v>
      </c>
      <c r="H22" s="204">
        <v>34200</v>
      </c>
      <c r="I22" s="204">
        <v>25500</v>
      </c>
      <c r="J22" s="204">
        <f>6000+4500</f>
        <v>10500</v>
      </c>
      <c r="K22" s="204">
        <f>12000+4500</f>
        <v>16500</v>
      </c>
      <c r="L22" s="204">
        <v>6000</v>
      </c>
      <c r="M22" s="204">
        <v>12000</v>
      </c>
      <c r="N22" s="204">
        <f>10500+25500</f>
        <v>36000</v>
      </c>
      <c r="O22" s="204">
        <f>15000+13500</f>
        <v>28500</v>
      </c>
      <c r="P22" s="204">
        <v>10.6875</v>
      </c>
      <c r="Q22" s="247">
        <v>44424.6875</v>
      </c>
      <c r="R22" s="171"/>
      <c r="S22" s="91"/>
      <c r="T22" s="91"/>
      <c r="U22" s="61"/>
      <c r="V22" s="74"/>
      <c r="W22" s="250">
        <v>12.46875</v>
      </c>
      <c r="X22" s="163"/>
      <c r="Y22" s="177"/>
    </row>
    <row r="23" spans="1:25">
      <c r="A23" s="218"/>
      <c r="B23" s="221"/>
      <c r="C23" s="193"/>
      <c r="D23" s="196"/>
      <c r="E23" s="51"/>
      <c r="F23" s="193"/>
      <c r="G23" s="80"/>
      <c r="H23" s="205"/>
      <c r="I23" s="205"/>
      <c r="J23" s="205"/>
      <c r="K23" s="205"/>
      <c r="L23" s="205"/>
      <c r="M23" s="205"/>
      <c r="N23" s="205"/>
      <c r="O23" s="205"/>
      <c r="P23" s="205"/>
      <c r="Q23" s="248"/>
      <c r="R23" s="171"/>
      <c r="S23" s="87"/>
      <c r="T23" s="87"/>
      <c r="U23" s="116"/>
      <c r="V23" s="62"/>
      <c r="W23" s="216"/>
      <c r="X23" s="179">
        <v>1</v>
      </c>
      <c r="Y23" s="175"/>
    </row>
    <row r="24" spans="1:25">
      <c r="A24" s="218"/>
      <c r="B24" s="221"/>
      <c r="C24" s="193"/>
      <c r="D24" s="196"/>
      <c r="E24" s="51"/>
      <c r="F24" s="193"/>
      <c r="G24" s="80"/>
      <c r="H24" s="205"/>
      <c r="I24" s="205"/>
      <c r="J24" s="205"/>
      <c r="K24" s="205"/>
      <c r="L24" s="205"/>
      <c r="M24" s="205"/>
      <c r="N24" s="205"/>
      <c r="O24" s="205"/>
      <c r="P24" s="205"/>
      <c r="Q24" s="248"/>
      <c r="R24" s="171"/>
      <c r="S24" s="87"/>
      <c r="T24" s="87"/>
      <c r="U24" s="101"/>
      <c r="V24" s="62"/>
      <c r="W24" s="216"/>
      <c r="X24" s="179"/>
      <c r="Y24" s="175"/>
    </row>
    <row r="25" spans="1:25">
      <c r="A25" s="218"/>
      <c r="B25" s="221"/>
      <c r="C25" s="193"/>
      <c r="D25" s="196"/>
      <c r="E25" s="51"/>
      <c r="F25" s="193"/>
      <c r="G25" s="80"/>
      <c r="H25" s="205"/>
      <c r="I25" s="205"/>
      <c r="J25" s="205"/>
      <c r="K25" s="205"/>
      <c r="L25" s="205"/>
      <c r="M25" s="205"/>
      <c r="N25" s="205"/>
      <c r="O25" s="205"/>
      <c r="P25" s="205"/>
      <c r="Q25" s="248"/>
      <c r="R25" s="171"/>
      <c r="S25" s="87"/>
      <c r="T25" s="87"/>
      <c r="U25" s="101"/>
      <c r="V25" s="62"/>
      <c r="W25" s="216"/>
      <c r="X25" s="179"/>
      <c r="Y25" s="175"/>
    </row>
    <row r="26" spans="1:25" ht="15.75" thickBot="1">
      <c r="A26" s="218"/>
      <c r="B26" s="222"/>
      <c r="C26" s="223"/>
      <c r="D26" s="224"/>
      <c r="E26" s="51"/>
      <c r="F26" s="223"/>
      <c r="G26" s="80"/>
      <c r="H26" s="210"/>
      <c r="I26" s="210"/>
      <c r="J26" s="210"/>
      <c r="K26" s="210"/>
      <c r="L26" s="210"/>
      <c r="M26" s="210"/>
      <c r="N26" s="210"/>
      <c r="O26" s="210"/>
      <c r="P26" s="210"/>
      <c r="Q26" s="249"/>
      <c r="R26" s="171"/>
      <c r="S26" s="79"/>
      <c r="T26" s="79"/>
      <c r="U26" s="100"/>
      <c r="V26" s="62"/>
      <c r="W26" s="251"/>
      <c r="X26" s="179">
        <v>0</v>
      </c>
      <c r="Y26" s="175"/>
    </row>
    <row r="27" spans="1:25" ht="15.75" thickBot="1">
      <c r="A27" s="219"/>
      <c r="B27" s="145" t="s">
        <v>26</v>
      </c>
      <c r="C27" s="146">
        <v>110</v>
      </c>
      <c r="D27" s="83">
        <v>2750</v>
      </c>
      <c r="E27" s="83">
        <v>35200</v>
      </c>
      <c r="F27" s="147">
        <v>60</v>
      </c>
      <c r="G27" s="83">
        <v>5610</v>
      </c>
      <c r="H27" s="148">
        <v>0</v>
      </c>
      <c r="I27" s="148"/>
      <c r="J27" s="148"/>
      <c r="K27" s="148">
        <v>0</v>
      </c>
      <c r="L27" s="148">
        <v>0</v>
      </c>
      <c r="M27" s="148">
        <v>0</v>
      </c>
      <c r="N27" s="148"/>
      <c r="O27" s="148"/>
      <c r="P27" s="149">
        <v>0</v>
      </c>
      <c r="Q27" s="150">
        <v>44414</v>
      </c>
      <c r="R27" s="150"/>
      <c r="S27" s="151"/>
      <c r="T27" s="151"/>
      <c r="U27" s="150"/>
      <c r="V27" s="152"/>
      <c r="W27" s="153">
        <v>0</v>
      </c>
      <c r="X27" s="154" t="s">
        <v>27</v>
      </c>
      <c r="Y27" s="150"/>
    </row>
    <row r="28" spans="1:25">
      <c r="A28" s="144"/>
      <c r="B28" s="155" t="s">
        <v>28</v>
      </c>
      <c r="C28" s="156"/>
      <c r="D28" s="157"/>
      <c r="E28" s="157"/>
      <c r="F28" s="158"/>
      <c r="G28" s="157"/>
      <c r="H28" s="159">
        <v>107500</v>
      </c>
      <c r="I28" s="159">
        <v>107500</v>
      </c>
      <c r="J28" s="159">
        <v>107500</v>
      </c>
      <c r="K28" s="159">
        <v>107500</v>
      </c>
      <c r="L28" s="159">
        <v>105000</v>
      </c>
      <c r="M28" s="159">
        <v>105000</v>
      </c>
      <c r="N28" s="159">
        <v>105000</v>
      </c>
      <c r="O28" s="159">
        <v>105000</v>
      </c>
      <c r="P28" s="159"/>
      <c r="Q28" s="160"/>
      <c r="R28" s="160"/>
      <c r="S28" s="161"/>
      <c r="T28" s="161"/>
      <c r="U28" s="160"/>
      <c r="V28" s="162"/>
      <c r="W28" s="159"/>
      <c r="X28" s="163"/>
      <c r="Y28" s="160"/>
    </row>
    <row r="29" spans="1:25">
      <c r="A29" s="144"/>
      <c r="B29" s="155" t="s">
        <v>29</v>
      </c>
      <c r="C29" s="156"/>
      <c r="D29" s="157"/>
      <c r="E29" s="157"/>
      <c r="F29" s="158"/>
      <c r="G29" s="157"/>
      <c r="H29" s="159">
        <v>141700</v>
      </c>
      <c r="I29" s="159">
        <v>133000</v>
      </c>
      <c r="J29" s="159">
        <f>+J22+J28</f>
        <v>118000</v>
      </c>
      <c r="K29" s="159">
        <f>+K22+K28</f>
        <v>124000</v>
      </c>
      <c r="L29" s="159"/>
      <c r="M29" s="159">
        <f>+M22+M28</f>
        <v>117000</v>
      </c>
      <c r="N29" s="159"/>
      <c r="O29" s="159"/>
      <c r="P29" s="159"/>
      <c r="Q29" s="160"/>
      <c r="R29" s="160"/>
      <c r="S29" s="161"/>
      <c r="T29" s="161"/>
      <c r="U29" s="160"/>
      <c r="V29" s="162"/>
      <c r="W29" s="159"/>
      <c r="X29" s="163"/>
      <c r="Y29" s="160"/>
    </row>
    <row r="30" spans="1:25" ht="15.75" thickBot="1">
      <c r="A30" s="231" t="s">
        <v>30</v>
      </c>
      <c r="B30" s="232"/>
      <c r="C30" s="106">
        <v>25</v>
      </c>
      <c r="D30" s="51">
        <v>625</v>
      </c>
      <c r="E30" s="51">
        <v>8000</v>
      </c>
      <c r="F30" s="111">
        <v>33</v>
      </c>
      <c r="G30" s="51">
        <v>701.25</v>
      </c>
      <c r="H30" s="52">
        <v>600</v>
      </c>
      <c r="I30" s="52">
        <v>400</v>
      </c>
      <c r="J30" s="52">
        <f>+I30</f>
        <v>400</v>
      </c>
      <c r="K30" s="52">
        <v>400</v>
      </c>
      <c r="L30" s="52">
        <v>400</v>
      </c>
      <c r="M30" s="52">
        <v>400</v>
      </c>
      <c r="N30" s="52">
        <v>400</v>
      </c>
      <c r="O30" s="52">
        <v>0</v>
      </c>
      <c r="P30" s="53">
        <v>24</v>
      </c>
      <c r="Q30" s="54">
        <v>44438</v>
      </c>
      <c r="R30" s="54"/>
      <c r="S30" s="36"/>
      <c r="T30" s="36"/>
      <c r="U30" s="35"/>
      <c r="V30" s="74"/>
      <c r="W30" s="55">
        <v>24</v>
      </c>
      <c r="X30" s="70"/>
      <c r="Y30" s="54"/>
    </row>
    <row r="31" spans="1:25" ht="15.75" thickBot="1">
      <c r="A31" s="56" t="s">
        <v>31</v>
      </c>
      <c r="B31" s="57" t="s">
        <v>32</v>
      </c>
      <c r="C31" s="107">
        <v>50</v>
      </c>
      <c r="D31" s="12">
        <v>1250</v>
      </c>
      <c r="E31" s="12">
        <v>16000</v>
      </c>
      <c r="F31" s="112">
        <v>33</v>
      </c>
      <c r="G31" s="12">
        <v>1402.5</v>
      </c>
      <c r="H31" s="27">
        <v>1300</v>
      </c>
      <c r="I31" s="27">
        <v>1300</v>
      </c>
      <c r="J31" s="27">
        <f>+I31</f>
        <v>1300</v>
      </c>
      <c r="K31" s="27">
        <v>1300</v>
      </c>
      <c r="L31" s="27">
        <v>1300</v>
      </c>
      <c r="M31" s="27">
        <v>1300</v>
      </c>
      <c r="N31" s="27">
        <v>1300</v>
      </c>
      <c r="O31" s="27">
        <v>1300</v>
      </c>
      <c r="P31" s="13">
        <v>26</v>
      </c>
      <c r="Q31" s="41">
        <v>44440</v>
      </c>
      <c r="R31" s="41"/>
      <c r="S31" s="19"/>
      <c r="T31" s="19"/>
      <c r="U31" s="74"/>
      <c r="V31" s="61"/>
      <c r="W31" s="14">
        <v>26</v>
      </c>
      <c r="X31" s="68"/>
      <c r="Y31" s="61"/>
    </row>
    <row r="32" spans="1:25" ht="15.75" thickBot="1">
      <c r="A32" s="58" t="s">
        <v>33</v>
      </c>
      <c r="B32" s="59" t="s">
        <v>34</v>
      </c>
      <c r="C32" s="105">
        <v>10</v>
      </c>
      <c r="D32" s="15">
        <v>250</v>
      </c>
      <c r="E32" s="15">
        <v>3200</v>
      </c>
      <c r="F32" s="110">
        <v>33</v>
      </c>
      <c r="G32" s="15">
        <v>280.5</v>
      </c>
      <c r="H32" s="29">
        <v>3180</v>
      </c>
      <c r="I32" s="27">
        <v>3180</v>
      </c>
      <c r="J32" s="27">
        <f>+I32</f>
        <v>3180</v>
      </c>
      <c r="K32" s="27">
        <v>3180</v>
      </c>
      <c r="L32" s="27">
        <f>+K32</f>
        <v>3180</v>
      </c>
      <c r="M32" s="27">
        <f>+L32</f>
        <v>3180</v>
      </c>
      <c r="N32" s="27">
        <f>+L32</f>
        <v>3180</v>
      </c>
      <c r="O32" s="27">
        <v>3180</v>
      </c>
      <c r="P32" s="16">
        <v>318</v>
      </c>
      <c r="Q32" s="31">
        <v>44732</v>
      </c>
      <c r="R32" s="31"/>
      <c r="S32" s="17"/>
      <c r="T32" s="17"/>
      <c r="U32" s="17"/>
      <c r="V32" s="61"/>
      <c r="W32" s="18">
        <v>318</v>
      </c>
      <c r="X32" s="69"/>
      <c r="Y32" s="17"/>
    </row>
    <row r="33" spans="1:25" ht="15.75" thickBot="1">
      <c r="A33" s="229" t="s">
        <v>35</v>
      </c>
      <c r="B33" s="233"/>
      <c r="C33" s="108">
        <v>264</v>
      </c>
      <c r="D33" s="46">
        <v>6600</v>
      </c>
      <c r="E33" s="46">
        <v>84480</v>
      </c>
      <c r="F33" s="113">
        <v>21</v>
      </c>
      <c r="G33" s="46">
        <v>4712.4000000000005</v>
      </c>
      <c r="H33" s="29">
        <v>8414</v>
      </c>
      <c r="I33" s="27">
        <v>8414</v>
      </c>
      <c r="J33" s="27">
        <f>+I33</f>
        <v>8414</v>
      </c>
      <c r="K33" s="27">
        <v>8414</v>
      </c>
      <c r="L33" s="27">
        <f>+K33</f>
        <v>8414</v>
      </c>
      <c r="M33" s="27">
        <v>7474</v>
      </c>
      <c r="N33" s="27">
        <f>+L33</f>
        <v>8414</v>
      </c>
      <c r="O33" s="27">
        <v>8414</v>
      </c>
      <c r="P33" s="48">
        <v>31.871212121212121</v>
      </c>
      <c r="Q33" s="49">
        <v>44445.871212121216</v>
      </c>
      <c r="R33" s="49"/>
      <c r="S33" s="47"/>
      <c r="T33" s="47"/>
      <c r="U33" s="64"/>
      <c r="V33" s="61"/>
      <c r="W33" s="50">
        <v>31.871212121212121</v>
      </c>
      <c r="X33" s="71"/>
      <c r="Y33" s="47"/>
    </row>
    <row r="34" spans="1:25" ht="15.75" thickBot="1">
      <c r="A34" s="225" t="s">
        <v>36</v>
      </c>
      <c r="B34" s="39" t="s">
        <v>37</v>
      </c>
      <c r="C34" s="107">
        <v>100</v>
      </c>
      <c r="D34" s="12">
        <v>2500</v>
      </c>
      <c r="E34" s="40">
        <v>32000</v>
      </c>
      <c r="F34" s="112">
        <v>35</v>
      </c>
      <c r="G34" s="12">
        <v>2975</v>
      </c>
      <c r="H34" s="27">
        <v>8000</v>
      </c>
      <c r="I34" s="27">
        <v>8000</v>
      </c>
      <c r="J34" s="27">
        <f>+I34</f>
        <v>8000</v>
      </c>
      <c r="K34" s="27">
        <v>8000</v>
      </c>
      <c r="L34" s="27">
        <f>+K34</f>
        <v>8000</v>
      </c>
      <c r="M34" s="27">
        <f>+L34</f>
        <v>8000</v>
      </c>
      <c r="N34" s="27">
        <f>+L34</f>
        <v>8000</v>
      </c>
      <c r="O34" s="27">
        <v>8000</v>
      </c>
      <c r="P34" s="13">
        <v>80</v>
      </c>
      <c r="Q34" s="41">
        <v>44494</v>
      </c>
      <c r="R34" s="64"/>
      <c r="S34" s="119"/>
      <c r="T34" s="119"/>
      <c r="U34" s="119"/>
      <c r="V34" s="61"/>
      <c r="W34" s="14">
        <v>80</v>
      </c>
      <c r="X34" s="68"/>
      <c r="Y34" s="19"/>
    </row>
    <row r="35" spans="1:25" ht="15.75" thickBot="1">
      <c r="A35" s="226"/>
      <c r="B35" s="20" t="s">
        <v>38</v>
      </c>
      <c r="C35" s="109">
        <v>270</v>
      </c>
      <c r="D35" s="10">
        <v>6750</v>
      </c>
      <c r="E35" s="26">
        <v>86400</v>
      </c>
      <c r="F35" s="114">
        <v>35</v>
      </c>
      <c r="G35" s="10">
        <v>8032.5</v>
      </c>
      <c r="H35" s="28">
        <v>14772</v>
      </c>
      <c r="I35" s="27">
        <v>14772</v>
      </c>
      <c r="J35" s="27">
        <f>+I35-990-705</f>
        <v>13077</v>
      </c>
      <c r="K35" s="27">
        <f>+J35-635-1000</f>
        <v>11442</v>
      </c>
      <c r="L35" s="27">
        <v>8598</v>
      </c>
      <c r="M35" s="27">
        <f>3698+1392+1260</f>
        <v>6350</v>
      </c>
      <c r="N35" s="27">
        <f>802+1164+1392</f>
        <v>3358</v>
      </c>
      <c r="O35" s="27">
        <f>802+1164</f>
        <v>1966</v>
      </c>
      <c r="P35" s="11">
        <v>54.711111111111109</v>
      </c>
      <c r="Q35" s="30">
        <v>44468.711111111108</v>
      </c>
      <c r="R35" s="54"/>
      <c r="S35" s="120"/>
      <c r="T35" s="88"/>
      <c r="U35" s="88"/>
      <c r="V35" s="61"/>
      <c r="W35" s="42">
        <v>54.711111111111109</v>
      </c>
      <c r="X35" s="90">
        <v>1</v>
      </c>
      <c r="Y35" s="30"/>
    </row>
    <row r="36" spans="1:25" ht="15.75" thickBot="1">
      <c r="A36" s="227"/>
      <c r="B36" s="20" t="s">
        <v>39</v>
      </c>
      <c r="C36" s="109">
        <v>115</v>
      </c>
      <c r="D36" s="10">
        <v>2875</v>
      </c>
      <c r="E36" s="26">
        <v>36800</v>
      </c>
      <c r="F36" s="114">
        <v>35</v>
      </c>
      <c r="G36" s="10">
        <v>3421.25</v>
      </c>
      <c r="H36" s="28">
        <v>1170</v>
      </c>
      <c r="I36" s="27">
        <v>1170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11">
        <v>10.173913043478262</v>
      </c>
      <c r="Q36" s="30">
        <v>44424.17391304348</v>
      </c>
      <c r="R36" s="54"/>
      <c r="S36" s="120"/>
      <c r="T36" s="88"/>
      <c r="U36" s="88"/>
      <c r="V36" s="61"/>
      <c r="W36" s="42">
        <v>10.173913043478262</v>
      </c>
      <c r="X36" s="90">
        <v>1</v>
      </c>
      <c r="Y36" s="30"/>
    </row>
    <row r="37" spans="1:25" ht="15.75" thickBot="1">
      <c r="A37" s="226"/>
      <c r="B37" s="20" t="s">
        <v>40</v>
      </c>
      <c r="C37" s="109">
        <v>135</v>
      </c>
      <c r="D37" s="10">
        <v>3375</v>
      </c>
      <c r="E37" s="26">
        <v>43200</v>
      </c>
      <c r="F37" s="114">
        <v>35</v>
      </c>
      <c r="G37" s="10">
        <v>4016.25</v>
      </c>
      <c r="H37" s="28">
        <v>3555</v>
      </c>
      <c r="I37" s="27">
        <v>3555</v>
      </c>
      <c r="J37" s="27">
        <f>+I37</f>
        <v>3555</v>
      </c>
      <c r="K37" s="27">
        <v>1505</v>
      </c>
      <c r="L37" s="27">
        <f>+K37</f>
        <v>1505</v>
      </c>
      <c r="M37" s="27">
        <v>0</v>
      </c>
      <c r="N37" s="27">
        <v>0</v>
      </c>
      <c r="O37" s="27">
        <f>460+450</f>
        <v>910</v>
      </c>
      <c r="P37" s="11">
        <v>26.333333333333332</v>
      </c>
      <c r="Q37" s="30">
        <v>44440.333333333336</v>
      </c>
      <c r="R37" s="54"/>
      <c r="S37" s="120"/>
      <c r="T37" s="88"/>
      <c r="U37" s="88"/>
      <c r="V37" s="61"/>
      <c r="W37" s="42">
        <v>26.333333333333332</v>
      </c>
      <c r="X37" s="90">
        <v>1</v>
      </c>
      <c r="Y37" s="30"/>
    </row>
    <row r="38" spans="1:25" ht="15.75" thickBot="1">
      <c r="A38" s="226"/>
      <c r="B38" s="20" t="s">
        <v>41</v>
      </c>
      <c r="C38" s="109">
        <v>195</v>
      </c>
      <c r="D38" s="10">
        <v>4875</v>
      </c>
      <c r="E38" s="26">
        <v>62400</v>
      </c>
      <c r="F38" s="114">
        <v>35</v>
      </c>
      <c r="G38" s="10"/>
      <c r="H38" s="28">
        <v>11796</v>
      </c>
      <c r="I38" s="27">
        <v>11796</v>
      </c>
      <c r="J38" s="27">
        <f>+I38</f>
        <v>11796</v>
      </c>
      <c r="K38" s="27">
        <v>11796</v>
      </c>
      <c r="L38" s="27">
        <f>+K38</f>
        <v>11796</v>
      </c>
      <c r="M38" s="27">
        <f>+L38</f>
        <v>11796</v>
      </c>
      <c r="N38" s="27">
        <f>+L38</f>
        <v>11796</v>
      </c>
      <c r="O38" s="27">
        <v>10691</v>
      </c>
      <c r="P38" s="11">
        <v>60.492307692307691</v>
      </c>
      <c r="Q38" s="30">
        <v>44474.492307692308</v>
      </c>
      <c r="R38" s="54"/>
      <c r="S38" s="120"/>
      <c r="T38" s="120"/>
      <c r="U38" s="88"/>
      <c r="V38" s="61"/>
      <c r="W38" s="42">
        <v>60.492307692307691</v>
      </c>
      <c r="X38" s="90">
        <v>1</v>
      </c>
      <c r="Y38" s="30"/>
    </row>
    <row r="39" spans="1:25" ht="15.75" thickBot="1">
      <c r="A39" s="228"/>
      <c r="B39" s="43" t="s">
        <v>42</v>
      </c>
      <c r="C39" s="105">
        <v>580</v>
      </c>
      <c r="D39" s="15">
        <v>14500</v>
      </c>
      <c r="E39" s="44">
        <v>185600</v>
      </c>
      <c r="F39" s="110">
        <v>35</v>
      </c>
      <c r="G39" s="15">
        <v>17255</v>
      </c>
      <c r="H39" s="29">
        <v>20267</v>
      </c>
      <c r="I39" s="27">
        <v>20267</v>
      </c>
      <c r="J39" s="27">
        <f>+I39</f>
        <v>20267</v>
      </c>
      <c r="K39" s="27">
        <v>20267</v>
      </c>
      <c r="L39" s="27">
        <f>+K39</f>
        <v>20267</v>
      </c>
      <c r="M39" s="27">
        <f>+L39</f>
        <v>20267</v>
      </c>
      <c r="N39" s="27">
        <f>+L39-705</f>
        <v>19562</v>
      </c>
      <c r="O39" s="27">
        <v>14802</v>
      </c>
      <c r="P39" s="16">
        <v>34.943103448275863</v>
      </c>
      <c r="Q39" s="31">
        <v>44448.943103448277</v>
      </c>
      <c r="R39" s="118"/>
      <c r="S39" s="121"/>
      <c r="T39" s="122"/>
      <c r="U39" s="123"/>
      <c r="V39" s="61"/>
      <c r="W39" s="18">
        <v>34.943103448275863</v>
      </c>
      <c r="X39" s="69">
        <v>1</v>
      </c>
      <c r="Y39" s="30"/>
    </row>
    <row r="40" spans="1:25" ht="15.75" thickBot="1">
      <c r="A40" s="229" t="s">
        <v>43</v>
      </c>
      <c r="B40" s="230"/>
      <c r="C40" s="108">
        <v>2.85</v>
      </c>
      <c r="D40" s="46">
        <v>71.25</v>
      </c>
      <c r="E40" s="46">
        <v>912</v>
      </c>
      <c r="F40" s="113">
        <v>35</v>
      </c>
      <c r="G40" s="81">
        <v>99.75</v>
      </c>
      <c r="H40" s="82">
        <v>1680</v>
      </c>
      <c r="I40" s="27">
        <v>1680</v>
      </c>
      <c r="J40" s="27">
        <f>+I40</f>
        <v>1680</v>
      </c>
      <c r="K40" s="27">
        <v>1680</v>
      </c>
      <c r="L40" s="27">
        <f>+K40</f>
        <v>1680</v>
      </c>
      <c r="M40" s="27">
        <f>+L40</f>
        <v>1680</v>
      </c>
      <c r="N40" s="27">
        <f>+L40</f>
        <v>1680</v>
      </c>
      <c r="O40" s="27">
        <v>1680</v>
      </c>
      <c r="P40" s="48">
        <v>589.47368421052624</v>
      </c>
      <c r="Q40" s="49">
        <v>45003.473684210527</v>
      </c>
      <c r="R40" s="49"/>
      <c r="S40" s="47"/>
      <c r="T40" s="47"/>
      <c r="U40" s="47"/>
      <c r="V40" s="47"/>
      <c r="W40" s="82">
        <v>589.47368421052624</v>
      </c>
      <c r="X40" s="71"/>
      <c r="Y40" s="47"/>
    </row>
    <row r="41" spans="1:25" ht="15.75" thickBot="1">
      <c r="A41" s="22"/>
      <c r="B41" s="23"/>
      <c r="C41" s="21"/>
      <c r="D41" s="21"/>
      <c r="E41" s="21"/>
      <c r="F41" s="24"/>
      <c r="G41" s="21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</row>
    <row r="42" spans="1:25" ht="15.75" thickBot="1">
      <c r="A42" s="234" t="s">
        <v>44</v>
      </c>
      <c r="B42" s="237" t="s">
        <v>45</v>
      </c>
      <c r="C42" s="240">
        <v>4600</v>
      </c>
      <c r="D42" s="195">
        <v>115000</v>
      </c>
      <c r="E42" s="46"/>
      <c r="F42" s="240">
        <v>21</v>
      </c>
      <c r="G42" s="46">
        <v>82110</v>
      </c>
      <c r="H42" s="204">
        <v>20625</v>
      </c>
      <c r="I42" s="204">
        <v>13200</v>
      </c>
      <c r="J42" s="204">
        <v>3300</v>
      </c>
      <c r="K42" s="204">
        <v>4650</v>
      </c>
      <c r="L42" s="204">
        <v>7250</v>
      </c>
      <c r="M42" s="204">
        <v>14750</v>
      </c>
      <c r="N42" s="204">
        <v>26000</v>
      </c>
      <c r="O42" s="204">
        <v>15000</v>
      </c>
      <c r="P42" s="204">
        <v>4.4836956521739131</v>
      </c>
      <c r="Q42" s="198">
        <v>44418.483695652176</v>
      </c>
      <c r="R42" s="168"/>
      <c r="S42" s="60"/>
      <c r="T42" s="60"/>
      <c r="U42" s="61"/>
      <c r="V42" s="61"/>
      <c r="W42" s="204">
        <v>9.2663043478260878</v>
      </c>
      <c r="X42" s="61"/>
      <c r="Y42" s="61"/>
    </row>
    <row r="43" spans="1:25" ht="15.75" thickBot="1">
      <c r="A43" s="235"/>
      <c r="B43" s="238"/>
      <c r="C43" s="241"/>
      <c r="D43" s="196"/>
      <c r="E43" s="63"/>
      <c r="F43" s="241"/>
      <c r="G43" s="63"/>
      <c r="H43" s="205"/>
      <c r="I43" s="205"/>
      <c r="J43" s="205"/>
      <c r="K43" s="205"/>
      <c r="L43" s="205"/>
      <c r="M43" s="205"/>
      <c r="N43" s="205"/>
      <c r="O43" s="205"/>
      <c r="P43" s="205"/>
      <c r="Q43" s="199"/>
      <c r="R43" s="169"/>
      <c r="S43" s="77"/>
      <c r="T43" s="77"/>
      <c r="U43" s="62"/>
      <c r="V43" s="62"/>
      <c r="W43" s="205"/>
      <c r="X43" s="62"/>
      <c r="Y43" s="78"/>
    </row>
    <row r="44" spans="1:25" ht="15.75" thickBot="1">
      <c r="A44" s="235"/>
      <c r="B44" s="239"/>
      <c r="C44" s="242"/>
      <c r="D44" s="197"/>
      <c r="E44" s="46"/>
      <c r="F44" s="242"/>
      <c r="G44" s="46"/>
      <c r="H44" s="206"/>
      <c r="I44" s="206"/>
      <c r="J44" s="206"/>
      <c r="K44" s="206"/>
      <c r="L44" s="206"/>
      <c r="M44" s="206"/>
      <c r="N44" s="206"/>
      <c r="O44" s="206"/>
      <c r="P44" s="206"/>
      <c r="Q44" s="200"/>
      <c r="R44" s="170"/>
      <c r="S44" s="75"/>
      <c r="T44" s="34"/>
      <c r="U44" s="76"/>
      <c r="V44" s="62"/>
      <c r="W44" s="206"/>
      <c r="X44" s="62"/>
      <c r="Y44" s="76"/>
    </row>
    <row r="45" spans="1:25" ht="15.75" thickBot="1">
      <c r="A45" s="235"/>
      <c r="B45" s="237" t="s">
        <v>46</v>
      </c>
      <c r="C45" s="240">
        <v>3000</v>
      </c>
      <c r="D45" s="195">
        <v>75000</v>
      </c>
      <c r="E45" s="63"/>
      <c r="F45" s="240">
        <v>25</v>
      </c>
      <c r="G45" s="63">
        <v>63750</v>
      </c>
      <c r="H45" s="204">
        <v>55650</v>
      </c>
      <c r="I45" s="204">
        <v>43500</v>
      </c>
      <c r="J45" s="204">
        <f>3600+1500+2700+27300</f>
        <v>35100</v>
      </c>
      <c r="K45" s="204">
        <f>10800+19500</f>
        <v>30300</v>
      </c>
      <c r="L45" s="204">
        <f>19500+20250</f>
        <v>39750</v>
      </c>
      <c r="M45" s="204">
        <v>141000</v>
      </c>
      <c r="N45" s="204">
        <v>124950</v>
      </c>
      <c r="O45" s="204">
        <v>106600</v>
      </c>
      <c r="P45" s="204">
        <v>18.55</v>
      </c>
      <c r="Q45" s="198">
        <v>44432.55</v>
      </c>
      <c r="R45" s="168"/>
      <c r="S45" s="164"/>
      <c r="T45" s="60"/>
      <c r="U45" s="61"/>
      <c r="V45" s="61"/>
      <c r="W45" s="204">
        <v>53.216666666666669</v>
      </c>
      <c r="X45" s="61"/>
      <c r="Y45" s="41"/>
    </row>
    <row r="46" spans="1:25" ht="15.75" thickBot="1">
      <c r="A46" s="235"/>
      <c r="B46" s="238"/>
      <c r="C46" s="241"/>
      <c r="D46" s="196"/>
      <c r="E46" s="63"/>
      <c r="F46" s="241"/>
      <c r="G46" s="63"/>
      <c r="H46" s="205"/>
      <c r="I46" s="205"/>
      <c r="J46" s="205"/>
      <c r="K46" s="205"/>
      <c r="L46" s="205"/>
      <c r="M46" s="205"/>
      <c r="N46" s="205"/>
      <c r="O46" s="205"/>
      <c r="P46" s="205"/>
      <c r="Q46" s="199"/>
      <c r="R46" s="169"/>
      <c r="S46" s="166"/>
      <c r="T46" s="77"/>
      <c r="U46" s="62"/>
      <c r="V46" s="62"/>
      <c r="W46" s="205"/>
      <c r="X46" s="62"/>
      <c r="Y46" s="64"/>
    </row>
    <row r="47" spans="1:25" ht="15.75" thickBot="1">
      <c r="A47" s="235"/>
      <c r="B47" s="239"/>
      <c r="C47" s="242"/>
      <c r="D47" s="197"/>
      <c r="E47" s="63"/>
      <c r="F47" s="242"/>
      <c r="G47" s="63"/>
      <c r="H47" s="206"/>
      <c r="I47" s="206"/>
      <c r="J47" s="206"/>
      <c r="K47" s="206"/>
      <c r="L47" s="206"/>
      <c r="M47" s="206"/>
      <c r="N47" s="206"/>
      <c r="O47" s="206"/>
      <c r="P47" s="206"/>
      <c r="Q47" s="200"/>
      <c r="R47" s="170"/>
      <c r="S47" s="75"/>
      <c r="T47" s="77"/>
      <c r="U47" s="76"/>
      <c r="V47" s="62"/>
      <c r="W47" s="206"/>
      <c r="X47" s="62"/>
      <c r="Y47" s="64"/>
    </row>
    <row r="48" spans="1:25">
      <c r="A48" s="235"/>
      <c r="B48" s="237" t="s">
        <v>47</v>
      </c>
      <c r="C48" s="240">
        <v>2300</v>
      </c>
      <c r="D48" s="195">
        <v>57500</v>
      </c>
      <c r="E48" s="12"/>
      <c r="F48" s="240">
        <v>25</v>
      </c>
      <c r="G48" s="12"/>
      <c r="H48" s="204">
        <v>118000</v>
      </c>
      <c r="I48" s="204">
        <v>115000</v>
      </c>
      <c r="J48" s="204">
        <v>112000</v>
      </c>
      <c r="K48" s="204">
        <v>109000</v>
      </c>
      <c r="L48" s="204">
        <v>107000</v>
      </c>
      <c r="M48" s="204">
        <f>+L48</f>
        <v>107000</v>
      </c>
      <c r="N48" s="204">
        <v>104000</v>
      </c>
      <c r="O48" s="204">
        <v>100000</v>
      </c>
      <c r="P48" s="204">
        <v>51.304347826086953</v>
      </c>
      <c r="Q48" s="198">
        <v>44465.304347826088</v>
      </c>
      <c r="R48" s="181"/>
      <c r="S48" s="135"/>
      <c r="T48" s="140"/>
      <c r="U48" s="138"/>
      <c r="V48" s="61"/>
      <c r="W48" s="204">
        <v>51.304347826086953</v>
      </c>
      <c r="X48" s="61"/>
      <c r="Y48" s="61"/>
    </row>
    <row r="49" spans="1:25">
      <c r="A49" s="235"/>
      <c r="B49" s="238"/>
      <c r="C49" s="241"/>
      <c r="D49" s="196"/>
      <c r="E49" s="51"/>
      <c r="F49" s="241"/>
      <c r="G49" s="51"/>
      <c r="H49" s="205"/>
      <c r="I49" s="205"/>
      <c r="J49" s="205"/>
      <c r="K49" s="205"/>
      <c r="L49" s="205"/>
      <c r="M49" s="205"/>
      <c r="N49" s="205"/>
      <c r="O49" s="205"/>
      <c r="P49" s="205"/>
      <c r="Q49" s="199"/>
      <c r="R49" s="169"/>
      <c r="S49" s="141"/>
      <c r="T49" s="141"/>
      <c r="U49" s="138"/>
      <c r="V49" s="74"/>
      <c r="W49" s="205"/>
      <c r="X49" s="74"/>
      <c r="Y49" s="62"/>
    </row>
    <row r="50" spans="1:25" ht="15.75" thickBot="1">
      <c r="A50" s="235"/>
      <c r="B50" s="238"/>
      <c r="C50" s="241"/>
      <c r="D50" s="196"/>
      <c r="E50" s="83"/>
      <c r="F50" s="241"/>
      <c r="G50" s="83">
        <v>48875</v>
      </c>
      <c r="H50" s="206"/>
      <c r="I50" s="206"/>
      <c r="J50" s="205"/>
      <c r="K50" s="205"/>
      <c r="L50" s="205"/>
      <c r="M50" s="205"/>
      <c r="N50" s="205"/>
      <c r="O50" s="205"/>
      <c r="P50" s="205"/>
      <c r="Q50" s="200"/>
      <c r="R50" s="182"/>
      <c r="S50" s="136"/>
      <c r="T50" s="142"/>
      <c r="U50" s="139"/>
      <c r="V50" s="62"/>
      <c r="W50" s="206"/>
      <c r="X50" s="62"/>
      <c r="Y50" s="62"/>
    </row>
    <row r="51" spans="1:25" ht="15.75" thickBot="1">
      <c r="A51" s="236"/>
      <c r="B51" s="72" t="s">
        <v>48</v>
      </c>
      <c r="C51" s="45">
        <v>200</v>
      </c>
      <c r="D51" s="46">
        <v>5000</v>
      </c>
      <c r="E51" s="46"/>
      <c r="F51" s="45">
        <v>28</v>
      </c>
      <c r="G51" s="46">
        <v>4760</v>
      </c>
      <c r="H51" s="48">
        <v>12880</v>
      </c>
      <c r="I51" s="48">
        <v>12560</v>
      </c>
      <c r="J51" s="48">
        <v>11880</v>
      </c>
      <c r="K51" s="48">
        <v>12000</v>
      </c>
      <c r="L51" s="48">
        <v>12000</v>
      </c>
      <c r="M51" s="48">
        <v>12000</v>
      </c>
      <c r="N51" s="48">
        <v>11320</v>
      </c>
      <c r="O51" s="48">
        <v>11000</v>
      </c>
      <c r="P51" s="48">
        <v>64.400000000000006</v>
      </c>
      <c r="Q51" s="49">
        <v>44478.400000000001</v>
      </c>
      <c r="R51" s="183"/>
      <c r="S51" s="137"/>
      <c r="T51" s="47"/>
      <c r="U51" s="73"/>
      <c r="V51" s="84"/>
      <c r="W51" s="48">
        <v>64.400000000000006</v>
      </c>
      <c r="X51" s="71"/>
      <c r="Y51" s="84"/>
    </row>
    <row r="52" spans="1:25" ht="15.75" thickBot="1">
      <c r="J52" s="167"/>
      <c r="K52" s="25"/>
      <c r="L52" s="25"/>
      <c r="M52" s="25"/>
      <c r="N52" s="25"/>
      <c r="O52" s="25"/>
    </row>
  </sheetData>
  <mergeCells count="121">
    <mergeCell ref="O5:O11"/>
    <mergeCell ref="O12:O14"/>
    <mergeCell ref="O15:O20"/>
    <mergeCell ref="O22:O26"/>
    <mergeCell ref="M48:M50"/>
    <mergeCell ref="K45:K47"/>
    <mergeCell ref="K48:K50"/>
    <mergeCell ref="L45:L47"/>
    <mergeCell ref="L48:L50"/>
    <mergeCell ref="O45:O47"/>
    <mergeCell ref="O48:O50"/>
    <mergeCell ref="C1:D1"/>
    <mergeCell ref="I5:I11"/>
    <mergeCell ref="I12:I14"/>
    <mergeCell ref="I15:I20"/>
    <mergeCell ref="I22:I26"/>
    <mergeCell ref="C3:Y3"/>
    <mergeCell ref="H22:H26"/>
    <mergeCell ref="P22:P26"/>
    <mergeCell ref="Q22:Q26"/>
    <mergeCell ref="W22:W26"/>
    <mergeCell ref="P15:P20"/>
    <mergeCell ref="P12:P14"/>
    <mergeCell ref="Q12:Q14"/>
    <mergeCell ref="W12:W14"/>
    <mergeCell ref="P5:P11"/>
    <mergeCell ref="Q5:Q11"/>
    <mergeCell ref="L5:L11"/>
    <mergeCell ref="A42:A51"/>
    <mergeCell ref="B42:B44"/>
    <mergeCell ref="C42:C44"/>
    <mergeCell ref="D42:D44"/>
    <mergeCell ref="F42:F44"/>
    <mergeCell ref="W48:W50"/>
    <mergeCell ref="B48:B50"/>
    <mergeCell ref="B45:B47"/>
    <mergeCell ref="C45:C47"/>
    <mergeCell ref="D45:D47"/>
    <mergeCell ref="F45:F47"/>
    <mergeCell ref="W45:W47"/>
    <mergeCell ref="C48:C50"/>
    <mergeCell ref="D48:D50"/>
    <mergeCell ref="F48:F50"/>
    <mergeCell ref="H48:H50"/>
    <mergeCell ref="P48:P50"/>
    <mergeCell ref="I45:I47"/>
    <mergeCell ref="I48:I50"/>
    <mergeCell ref="P45:P47"/>
    <mergeCell ref="H45:H47"/>
    <mergeCell ref="J45:J47"/>
    <mergeCell ref="J48:J50"/>
    <mergeCell ref="M45:M47"/>
    <mergeCell ref="A22:A27"/>
    <mergeCell ref="B22:B26"/>
    <mergeCell ref="C22:C26"/>
    <mergeCell ref="D22:D26"/>
    <mergeCell ref="F22:F26"/>
    <mergeCell ref="A34:A39"/>
    <mergeCell ref="A40:B40"/>
    <mergeCell ref="A30:B30"/>
    <mergeCell ref="A33:B33"/>
    <mergeCell ref="K12:K14"/>
    <mergeCell ref="K15:K20"/>
    <mergeCell ref="K22:K26"/>
    <mergeCell ref="K42:K44"/>
    <mergeCell ref="L42:L44"/>
    <mergeCell ref="O42:O44"/>
    <mergeCell ref="M22:M26"/>
    <mergeCell ref="M42:M44"/>
    <mergeCell ref="W42:W44"/>
    <mergeCell ref="L12:L14"/>
    <mergeCell ref="L15:L20"/>
    <mergeCell ref="L22:L26"/>
    <mergeCell ref="W5:W11"/>
    <mergeCell ref="A15:A21"/>
    <mergeCell ref="B15:B17"/>
    <mergeCell ref="C15:C20"/>
    <mergeCell ref="D15:D20"/>
    <mergeCell ref="E15:E21"/>
    <mergeCell ref="A12:B14"/>
    <mergeCell ref="C12:C14"/>
    <mergeCell ref="D12:D14"/>
    <mergeCell ref="F12:F14"/>
    <mergeCell ref="H12:H14"/>
    <mergeCell ref="Q15:Q20"/>
    <mergeCell ref="W15:W21"/>
    <mergeCell ref="B18:B20"/>
    <mergeCell ref="F18:F20"/>
    <mergeCell ref="F15:F17"/>
    <mergeCell ref="H5:H11"/>
    <mergeCell ref="M5:M11"/>
    <mergeCell ref="M12:M14"/>
    <mergeCell ref="M15:M20"/>
    <mergeCell ref="H15:H20"/>
    <mergeCell ref="J5:J11"/>
    <mergeCell ref="J12:J14"/>
    <mergeCell ref="J15:J20"/>
    <mergeCell ref="A4:B4"/>
    <mergeCell ref="A5:B11"/>
    <mergeCell ref="C5:C11"/>
    <mergeCell ref="D5:D11"/>
    <mergeCell ref="F5:F11"/>
    <mergeCell ref="Q48:Q50"/>
    <mergeCell ref="Q45:Q47"/>
    <mergeCell ref="Q42:Q44"/>
    <mergeCell ref="G5:G11"/>
    <mergeCell ref="G12:G14"/>
    <mergeCell ref="G15:G20"/>
    <mergeCell ref="N5:N11"/>
    <mergeCell ref="N12:N14"/>
    <mergeCell ref="N15:N20"/>
    <mergeCell ref="N22:N26"/>
    <mergeCell ref="N42:N44"/>
    <mergeCell ref="N45:N47"/>
    <mergeCell ref="N48:N50"/>
    <mergeCell ref="P42:P44"/>
    <mergeCell ref="I42:I44"/>
    <mergeCell ref="H42:H44"/>
    <mergeCell ref="J22:J26"/>
    <mergeCell ref="J42:J44"/>
    <mergeCell ref="K5:K11"/>
  </mergeCells>
  <pageMargins left="0.70866141732283472" right="0.70866141732283472" top="0.17" bottom="0.16" header="0.31496062992125984" footer="0.31496062992125984"/>
  <pageSetup paperSize="9" scale="67" orientation="landscape" r:id="rId1"/>
  <rowBreaks count="1" manualBreakCount="1">
    <brk id="5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08-10-2021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r.oumaima</dc:creator>
  <cp:lastModifiedBy>A.AFOUKASS</cp:lastModifiedBy>
  <cp:lastPrinted>2021-10-04T09:03:12Z</cp:lastPrinted>
  <dcterms:created xsi:type="dcterms:W3CDTF">2021-09-03T15:56:35Z</dcterms:created>
  <dcterms:modified xsi:type="dcterms:W3CDTF">2021-10-11T14:31:29Z</dcterms:modified>
</cp:coreProperties>
</file>